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9165" activeTab="0"/>
  </bookViews>
  <sheets>
    <sheet name="Sheet1" sheetId="1" r:id="rId1"/>
    <sheet name="Sheet2" sheetId="2" r:id="rId2"/>
    <sheet name="Sheet3" sheetId="3" r:id="rId3"/>
  </sheets>
  <definedNames>
    <definedName name="_xlnm.Print_Area" localSheetId="0">'Sheet1'!$A$2:$DC$22</definedName>
    <definedName name="_xlnm.Print_Titles" localSheetId="0">'Sheet1'!$A:$B</definedName>
  </definedNames>
  <calcPr fullCalcOnLoad="1"/>
</workbook>
</file>

<file path=xl/sharedStrings.xml><?xml version="1.0" encoding="utf-8"?>
<sst xmlns="http://schemas.openxmlformats.org/spreadsheetml/2006/main" count="196" uniqueCount="190">
  <si>
    <t>一</t>
  </si>
  <si>
    <t>二</t>
  </si>
  <si>
    <t>三</t>
  </si>
  <si>
    <t>四</t>
  </si>
  <si>
    <t>五</t>
  </si>
  <si>
    <t>六</t>
  </si>
  <si>
    <t>七</t>
  </si>
  <si>
    <t>八</t>
  </si>
  <si>
    <t>九</t>
  </si>
  <si>
    <t>日期</t>
  </si>
  <si>
    <t>統整主題</t>
  </si>
  <si>
    <t>國語</t>
  </si>
  <si>
    <t>英語</t>
  </si>
  <si>
    <t>數學</t>
  </si>
  <si>
    <t>健康</t>
  </si>
  <si>
    <t>體育</t>
  </si>
  <si>
    <t>十</t>
  </si>
  <si>
    <t>十一</t>
  </si>
  <si>
    <t>十二</t>
  </si>
  <si>
    <t>十三</t>
  </si>
  <si>
    <t>十四</t>
  </si>
  <si>
    <t>十五</t>
  </si>
  <si>
    <t>十六</t>
  </si>
  <si>
    <t>十七</t>
  </si>
  <si>
    <t>十八</t>
  </si>
  <si>
    <t>十九</t>
  </si>
  <si>
    <t>(         )年級</t>
  </si>
  <si>
    <t>週</t>
  </si>
  <si>
    <t>二十</t>
  </si>
  <si>
    <t>二十一</t>
  </si>
  <si>
    <t>學校行事</t>
  </si>
  <si>
    <t>語文</t>
  </si>
  <si>
    <t>社會</t>
  </si>
  <si>
    <t>自然與生活科技</t>
  </si>
  <si>
    <t>自然</t>
  </si>
  <si>
    <t>資訊</t>
  </si>
  <si>
    <t>藝術與人文</t>
  </si>
  <si>
    <t>音樂表演</t>
  </si>
  <si>
    <t>視覺藝術</t>
  </si>
  <si>
    <t>健康與體育</t>
  </si>
  <si>
    <t>永安
學習</t>
  </si>
  <si>
    <t>綜合
廣場</t>
  </si>
  <si>
    <t>紅底：提升國語文能力教學計畫</t>
  </si>
  <si>
    <r>
      <t>綠底：環境教育、品格教育、防災教育、法治教育、人權教育</t>
    </r>
    <r>
      <rPr>
        <sz val="8"/>
        <color indexed="9"/>
        <rFont val="新細明體"/>
        <family val="1"/>
      </rPr>
      <t>、</t>
    </r>
    <r>
      <rPr>
        <sz val="7.9"/>
        <color indexed="9"/>
        <rFont val="標楷體"/>
        <family val="4"/>
      </rPr>
      <t>家政教育</t>
    </r>
    <r>
      <rPr>
        <sz val="8"/>
        <color indexed="9"/>
        <rFont val="新細明體"/>
        <family val="1"/>
      </rPr>
      <t>、</t>
    </r>
    <r>
      <rPr>
        <sz val="7.9"/>
        <color indexed="9"/>
        <rFont val="標楷體"/>
        <family val="4"/>
      </rPr>
      <t>海洋教育</t>
    </r>
    <r>
      <rPr>
        <sz val="8"/>
        <color indexed="9"/>
        <rFont val="標楷體"/>
        <family val="4"/>
      </rPr>
      <t>融入各領域教學實施計畫</t>
    </r>
  </si>
  <si>
    <t>藍底：家庭教育、生命教育、特教宣導、性別平等、生涯發展教育融入各領域教學實施計畫</t>
  </si>
  <si>
    <r>
      <t>藍底：家庭教育、生命教育、特教宣導、性別平等</t>
    </r>
    <r>
      <rPr>
        <sz val="8"/>
        <color indexed="9"/>
        <rFont val="新細明體"/>
        <family val="1"/>
      </rPr>
      <t>、</t>
    </r>
    <r>
      <rPr>
        <sz val="7.9"/>
        <color indexed="9"/>
        <rFont val="標楷體"/>
        <family val="4"/>
      </rPr>
      <t>生涯發展教育</t>
    </r>
    <r>
      <rPr>
        <sz val="8"/>
        <color indexed="9"/>
        <rFont val="標楷體"/>
        <family val="4"/>
      </rPr>
      <t>融入各領域教學實施計畫</t>
    </r>
  </si>
  <si>
    <t>1.2/11開學</t>
  </si>
  <si>
    <t>1.期末評量(6/19-20)</t>
  </si>
  <si>
    <t>明水時間</t>
  </si>
  <si>
    <t xml:space="preserve">衛教宣導
「視力保健」
</t>
  </si>
  <si>
    <t>兒童節慶祝活動</t>
  </si>
  <si>
    <r>
      <rPr>
        <sz val="9"/>
        <color indexed="8"/>
        <rFont val="標楷體"/>
        <family val="4"/>
      </rPr>
      <t>營養教育</t>
    </r>
    <r>
      <rPr>
        <sz val="9"/>
        <color indexed="17"/>
        <rFont val="標楷體"/>
        <family val="4"/>
      </rPr>
      <t>(家政教育)</t>
    </r>
    <r>
      <rPr>
        <sz val="12"/>
        <color indexed="8"/>
        <rFont val="標楷體"/>
        <family val="4"/>
      </rPr>
      <t xml:space="preserve">
交通安全宣導</t>
    </r>
    <r>
      <rPr>
        <sz val="12"/>
        <color indexed="30"/>
        <rFont val="標楷體"/>
        <family val="4"/>
      </rPr>
      <t>(生命教育)</t>
    </r>
  </si>
  <si>
    <r>
      <t xml:space="preserve">世界地球日
闖關活動
</t>
    </r>
    <r>
      <rPr>
        <sz val="12"/>
        <color indexed="17"/>
        <rFont val="標楷體"/>
        <family val="4"/>
      </rPr>
      <t>(環境教育)</t>
    </r>
  </si>
  <si>
    <r>
      <t xml:space="preserve">班會【我愛永安大聲說】
</t>
    </r>
    <r>
      <rPr>
        <sz val="12"/>
        <color indexed="17"/>
        <rFont val="標楷體"/>
        <family val="4"/>
      </rPr>
      <t>法治教育</t>
    </r>
    <r>
      <rPr>
        <sz val="12"/>
        <color indexed="8"/>
        <rFont val="標楷體"/>
        <family val="4"/>
      </rPr>
      <t xml:space="preserve">
</t>
    </r>
  </si>
  <si>
    <r>
      <t xml:space="preserve">愛滋防治教育
社區服務(暫定)
</t>
    </r>
    <r>
      <rPr>
        <sz val="12"/>
        <color indexed="17"/>
        <rFont val="標楷體"/>
        <family val="4"/>
      </rPr>
      <t>(環境教育)</t>
    </r>
  </si>
  <si>
    <r>
      <rPr>
        <sz val="9"/>
        <color indexed="30"/>
        <rFont val="標楷體"/>
        <family val="4"/>
      </rPr>
      <t>(家庭教育)</t>
    </r>
    <r>
      <rPr>
        <sz val="9"/>
        <color indexed="8"/>
        <rFont val="標楷體"/>
        <family val="4"/>
      </rPr>
      <t xml:space="preserve">
兒少保護-小愛的畫本
</t>
    </r>
    <r>
      <rPr>
        <sz val="9"/>
        <color indexed="30"/>
        <rFont val="標楷體"/>
        <family val="4"/>
      </rPr>
      <t>(性平教育)</t>
    </r>
    <r>
      <rPr>
        <sz val="9"/>
        <color indexed="8"/>
        <rFont val="標楷體"/>
        <family val="4"/>
      </rPr>
      <t xml:space="preserve">
兩性進行曲
</t>
    </r>
  </si>
  <si>
    <r>
      <rPr>
        <sz val="10"/>
        <color indexed="8"/>
        <rFont val="標楷體"/>
        <family val="4"/>
      </rPr>
      <t>班會【期初班務討論】</t>
    </r>
    <r>
      <rPr>
        <sz val="9"/>
        <color indexed="17"/>
        <rFont val="標楷體"/>
        <family val="4"/>
      </rPr>
      <t>(人權教育)</t>
    </r>
    <r>
      <rPr>
        <sz val="12"/>
        <color indexed="8"/>
        <rFont val="標楷體"/>
        <family val="4"/>
      </rPr>
      <t xml:space="preserve">
</t>
    </r>
    <r>
      <rPr>
        <sz val="11"/>
        <color indexed="8"/>
        <rFont val="標楷體"/>
        <family val="4"/>
      </rPr>
      <t>健康促進全民健保</t>
    </r>
    <r>
      <rPr>
        <sz val="12"/>
        <color indexed="8"/>
        <rFont val="標楷體"/>
        <family val="4"/>
      </rPr>
      <t xml:space="preserve">
</t>
    </r>
  </si>
  <si>
    <r>
      <rPr>
        <sz val="10"/>
        <color indexed="8"/>
        <rFont val="標楷體"/>
        <family val="4"/>
      </rPr>
      <t>掃除整理與指導</t>
    </r>
    <r>
      <rPr>
        <sz val="8"/>
        <color indexed="8"/>
        <rFont val="標楷體"/>
        <family val="4"/>
      </rPr>
      <t xml:space="preserve">
</t>
    </r>
    <r>
      <rPr>
        <sz val="10"/>
        <color indexed="17"/>
        <rFont val="標楷體"/>
        <family val="4"/>
      </rPr>
      <t>(家政教育)</t>
    </r>
    <r>
      <rPr>
        <sz val="9"/>
        <color indexed="8"/>
        <rFont val="標楷體"/>
        <family val="4"/>
      </rPr>
      <t xml:space="preserve">
身高、體重、視力檢查</t>
    </r>
  </si>
  <si>
    <r>
      <t>1.</t>
    </r>
    <r>
      <rPr>
        <sz val="10"/>
        <color indexed="8"/>
        <rFont val="標楷體"/>
        <family val="4"/>
      </rPr>
      <t xml:space="preserve">6/30結業式
</t>
    </r>
    <r>
      <rPr>
        <sz val="8"/>
        <color indexed="8"/>
        <rFont val="標楷體"/>
        <family val="4"/>
      </rPr>
      <t>(中午放學)
2</t>
    </r>
    <r>
      <rPr>
        <sz val="10"/>
        <color indexed="8"/>
        <rFont val="標楷體"/>
        <family val="4"/>
      </rPr>
      <t>.7/1暑假開始</t>
    </r>
  </si>
  <si>
    <t>1.2/21學校日
(晚上)</t>
  </si>
  <si>
    <r>
      <t>1.</t>
    </r>
    <r>
      <rPr>
        <sz val="10"/>
        <color indexed="8"/>
        <rFont val="標楷體"/>
        <family val="4"/>
      </rPr>
      <t>2/28二二八和平紀念日放假</t>
    </r>
  </si>
  <si>
    <t>本土語</t>
  </si>
  <si>
    <r>
      <t xml:space="preserve">第一單元 台灣新故鄉
</t>
    </r>
    <r>
      <rPr>
        <b/>
        <sz val="9"/>
        <color indexed="8"/>
        <rFont val="標楷體"/>
        <family val="4"/>
      </rPr>
      <t>第一課 林仔街</t>
    </r>
    <r>
      <rPr>
        <sz val="9"/>
        <color indexed="8"/>
        <rFont val="標楷體"/>
        <family val="4"/>
      </rPr>
      <t xml:space="preserve">
1.能用閩南語朗誦並演唱課文
2.能認識台灣縣市古地名
3.能用閩南語將所學運用於日常生活中</t>
    </r>
  </si>
  <si>
    <r>
      <t xml:space="preserve">第一單元 台灣新故鄉
</t>
    </r>
    <r>
      <rPr>
        <b/>
        <sz val="9"/>
        <color indexed="8"/>
        <rFont val="標楷體"/>
        <family val="4"/>
      </rPr>
      <t>第二課 民俗藝品收藏家</t>
    </r>
    <r>
      <rPr>
        <sz val="9"/>
        <color indexed="8"/>
        <rFont val="標楷體"/>
        <family val="4"/>
      </rPr>
      <t xml:space="preserve">
1.能用閩南語朗誦並演唱課文
2.能用閩南語說出台灣民俗藝術品名稱
3.能用閩南語將所學運用於日常生活中</t>
    </r>
  </si>
  <si>
    <t xml:space="preserve">第一單元
閩南語遊樂園
</t>
  </si>
  <si>
    <r>
      <t xml:space="preserve">第二單元 快樂的童年
</t>
    </r>
    <r>
      <rPr>
        <b/>
        <sz val="9"/>
        <color indexed="8"/>
        <rFont val="標楷體"/>
        <family val="4"/>
      </rPr>
      <t>第三課 歇睏日</t>
    </r>
    <r>
      <rPr>
        <sz val="9"/>
        <color indexed="8"/>
        <rFont val="標楷體"/>
        <family val="4"/>
      </rPr>
      <t xml:space="preserve">
1.能用閩南語朗誦並演唱課文
2.能用閩南語介紹台灣童玩
3.能用閩南語將所學運用於日常生活中</t>
    </r>
  </si>
  <si>
    <r>
      <t xml:space="preserve">第二單元 快樂的童年
</t>
    </r>
    <r>
      <rPr>
        <b/>
        <sz val="9"/>
        <color indexed="8"/>
        <rFont val="標楷體"/>
        <family val="4"/>
      </rPr>
      <t>第四課 鬥陣來迫迌</t>
    </r>
    <r>
      <rPr>
        <sz val="9"/>
        <color indexed="8"/>
        <rFont val="標楷體"/>
        <family val="4"/>
      </rPr>
      <t xml:space="preserve">
1.能用閩南語朗誦並演唱課文
2.能用閩南語說出童年遊戲名稱
3.能用閩南語將所學運用於日常生活中</t>
    </r>
  </si>
  <si>
    <r>
      <t xml:space="preserve">第三單元 迎媽祖
</t>
    </r>
    <r>
      <rPr>
        <b/>
        <sz val="9"/>
        <color indexed="8"/>
        <rFont val="標楷體"/>
        <family val="4"/>
      </rPr>
      <t>第五課 鬥陣迎鬧熱</t>
    </r>
    <r>
      <rPr>
        <sz val="9"/>
        <color indexed="8"/>
        <rFont val="標楷體"/>
        <family val="4"/>
      </rPr>
      <t xml:space="preserve">
1.能用閩南語朗誦並演唱課文
2.能用閩南語說出台灣民俗問題
3.能用閩南語將所學運用於日常生活中</t>
    </r>
  </si>
  <si>
    <r>
      <t>第二</t>
    </r>
    <r>
      <rPr>
        <sz val="12"/>
        <color indexed="8"/>
        <rFont val="新細明體"/>
        <family val="1"/>
      </rPr>
      <t>、</t>
    </r>
    <r>
      <rPr>
        <sz val="12"/>
        <color indexed="8"/>
        <rFont val="標楷體"/>
        <family val="4"/>
      </rPr>
      <t xml:space="preserve">三單元
閩南語遊樂園
</t>
    </r>
  </si>
  <si>
    <t>俗諺教學
傳統唸謠~12生肖</t>
  </si>
  <si>
    <t>古詩吟唱~夜雨寄北
閩南語歌曲欣賞
~天燈</t>
  </si>
  <si>
    <t>五</t>
  </si>
  <si>
    <t>期中評量</t>
  </si>
  <si>
    <r>
      <rPr>
        <b/>
        <sz val="8"/>
        <color indexed="8"/>
        <rFont val="標楷體"/>
        <family val="4"/>
      </rPr>
      <t>第六章未知數</t>
    </r>
    <r>
      <rPr>
        <sz val="8"/>
        <color indexed="8"/>
        <rFont val="標楷體"/>
        <family val="4"/>
      </rPr>
      <t xml:space="preserve">
1.用符號表現乘除情境問題
2.解決含有未知數的單步驟算式題並驗算(含連加、連減、連乘、連除)
</t>
    </r>
  </si>
  <si>
    <r>
      <rPr>
        <b/>
        <sz val="9"/>
        <color indexed="8"/>
        <rFont val="標楷體"/>
        <family val="4"/>
      </rPr>
      <t>第八章比率與百分率</t>
    </r>
    <r>
      <rPr>
        <sz val="9"/>
        <color indexed="8"/>
        <rFont val="標楷體"/>
        <family val="4"/>
      </rPr>
      <t xml:space="preserve">
1.認識比率
2.理解百分率的意義、記法
3.熟練百分率與分數、小數的換算，並做相關應用</t>
    </r>
  </si>
  <si>
    <t>複習與補救教學</t>
  </si>
  <si>
    <t>●音樂的禮讚〜搖籃曲—樂曲欣賞：布拉姆斯、莫札特搖籃曲。認識音樂家：布拉姆      斯。演唱：搖啊搖。認識六八拍。認識音樂家：呂泉生。複習C、G、F大調。欣賞：魔法師的弟子。</t>
  </si>
  <si>
    <t>●音樂的禮讚〜傳唱藝術瑰寶—演唱：野玫瑰。認識音樂家：舒伯特。欣賞鋼琴五重奏：鱒魚。認識提琴家族。演唱：西風的話。認識力度記號。認識音程。</t>
  </si>
  <si>
    <t>●音樂的禮讚〜自然的吟唱—演唱：跟著溪水唱。二聲部發聲練習。樂曲合奏練習：到森林去。</t>
  </si>
  <si>
    <t>●音樂的禮讚〜動物狂歡節—欣賞：動物狂歡節。認識西洋管絃樂器。認識音樂家：聖桑。演唱：快樂天堂。</t>
  </si>
  <si>
    <t>●表演任我行〜話說傳統、「戲」往開來—探索與討論：京劇、客家戲、歌仔戲。認識歌仔戲。歌仔戲四大角色的特徵及扮相。認識傳統戲曲的身段及呈現方式。</t>
  </si>
  <si>
    <t>期末總複習。暑假作業練習。</t>
  </si>
  <si>
    <r>
      <rPr>
        <b/>
        <sz val="9"/>
        <color indexed="8"/>
        <rFont val="標楷體"/>
        <family val="4"/>
      </rPr>
      <t>第一單元台灣風情</t>
    </r>
    <r>
      <rPr>
        <sz val="9"/>
        <color indexed="8"/>
        <rFont val="標楷體"/>
        <family val="4"/>
      </rPr>
      <t>--玉山之美(詩歌)臺灣地名尋根(說明文)潮起潮落(記敘文)臺北一○一大樓(說明文)統整活動一舉例說明冒號「：」的使用。
閱讀策略--1.找中心句歸納段意2.總分總式結構圖
寫作--《校園導遊》說明文，「概說-分說-總結」結構</t>
    </r>
  </si>
  <si>
    <t>二、卡通人物大變身:1.認識版畫藝術2.紙版畫製版與印刷說明與指導3. 培養藝術創作的計畫性.實驗性與操作性的多元體驗4.版畫簽名與作品鑑賞</t>
  </si>
  <si>
    <t>美展布置</t>
  </si>
  <si>
    <t>美展參觀</t>
  </si>
  <si>
    <t>美展撤展</t>
  </si>
  <si>
    <t>四、立體卡片製作:1.立體卡片的構成與創作指導2.作品賞析</t>
  </si>
  <si>
    <t>期末整理</t>
  </si>
  <si>
    <t>期末評量</t>
  </si>
  <si>
    <t xml:space="preserve">科學遊戲
大象牙膏
</t>
  </si>
  <si>
    <t>結業式</t>
  </si>
  <si>
    <r>
      <rPr>
        <b/>
        <sz val="9"/>
        <color indexed="8"/>
        <rFont val="標楷體"/>
        <family val="4"/>
      </rPr>
      <t>第二單元海天遊蹤--</t>
    </r>
    <r>
      <rPr>
        <sz val="9"/>
        <color indexed="8"/>
        <rFont val="標楷體"/>
        <family val="4"/>
      </rPr>
      <t>紐西蘭與毛利文化(記敘文)與櫻花有約(記敘文)美麗的溫哥華(記敘文)統整活動二修辭—摹寫法「遊記」取材重點
閱讀策略--1.連結策略—與自己的經驗相連結2.總分總式結構圖
寫作--《一次難忘的旅遊》寫景記敘文，「總說-分說-總結」結構</t>
    </r>
  </si>
  <si>
    <t>PhotoScape安裝與功能簡介</t>
  </si>
  <si>
    <t>PhotoScape-照片編修</t>
  </si>
  <si>
    <t>照片編修-賀卡製作</t>
  </si>
  <si>
    <t>PhotoScape-版型介紹</t>
  </si>
  <si>
    <t>版型-生活小書製作(一)</t>
  </si>
  <si>
    <t>版型-生活小書製作(二)</t>
  </si>
  <si>
    <t>PhotoScape-拼貼</t>
  </si>
  <si>
    <t>拼貼-四格漫畫</t>
  </si>
  <si>
    <t>PhotoScape綜合測驗(一)</t>
  </si>
  <si>
    <t>影像簡介及素材下載</t>
  </si>
  <si>
    <t>個人月曆製作</t>
  </si>
  <si>
    <t>照片編修-亮度、對比度、色彩平衡</t>
  </si>
  <si>
    <t>照片編修-白平衡、補光、曲線</t>
  </si>
  <si>
    <t>照片編修-人像處理</t>
  </si>
  <si>
    <t>照片編修-藝術特效</t>
  </si>
  <si>
    <t>PhotoScape綜合測驗(二)</t>
  </si>
  <si>
    <t>免費影像編修軟體概說：光影魔術手</t>
  </si>
  <si>
    <t>免費影像編修軟體概說：PhotoCap</t>
  </si>
  <si>
    <t>自由軟體簡介及搜尋</t>
  </si>
  <si>
    <t>資訊安全教育：行動裝置使用安全規範</t>
  </si>
  <si>
    <t>資訊安全教育：電腦病毒簡介及實例分析</t>
  </si>
  <si>
    <r>
      <rPr>
        <sz val="9"/>
        <color indexed="8"/>
        <rFont val="標楷體"/>
        <family val="4"/>
      </rPr>
      <t>Unit 5 Fun in the Park
Vocabulary: tall/ short, strong/weak, thick/thin, etc.
Sentence pattern:
1. The boy is taller.
2. Who’s taller, Danny or Julie?
3. The red socks are thicker than the blue socks.
4. Is the red sweater thicker than the blue sweater.
   Yes, it is. / No, it isn’t.
Story: Be Nice</t>
    </r>
    <r>
      <rPr>
        <sz val="12"/>
        <color indexed="8"/>
        <rFont val="標楷體"/>
        <family val="4"/>
      </rPr>
      <t xml:space="preserve">
</t>
    </r>
  </si>
  <si>
    <r>
      <rPr>
        <sz val="9"/>
        <color indexed="8"/>
        <rFont val="標楷體"/>
        <family val="4"/>
      </rPr>
      <t>Unit 6 Help Out
Vocabulary: make my bed, do laundry, walk the dog, water the plants, etc.
Sentence pattern:
1. I make my bad before school.
2. When does she make her bed?
3. I always sweep the floor.
4. What are his/her chores? He always sweeps the floor.
Story: Come Over</t>
    </r>
    <r>
      <rPr>
        <sz val="12"/>
        <color indexed="8"/>
        <rFont val="標楷體"/>
        <family val="4"/>
      </rPr>
      <t xml:space="preserve">
</t>
    </r>
  </si>
  <si>
    <t xml:space="preserve">* Review  Unit 5-6                                      </t>
  </si>
  <si>
    <t>* Mid-term Exam                          * Remedial Teaching</t>
  </si>
  <si>
    <t xml:space="preserve">Unit 7 Out and About
Vocabulary: beach, aquarium, amusement park, pharmacy, flower shop, etc.
Sentence pattern:
1. Where was he yesterday? He was at the beach.
2. Was he at the beach yesterday? Yes, he was. / No, he wasn’t.
3. Where were they yesterday? They were at the bookstore.
4. Were they at the bookstore yesterday? Yes, they were. / No, they weren’t.
Story: Mike’s Watch
</t>
  </si>
  <si>
    <r>
      <rPr>
        <sz val="9"/>
        <color indexed="8"/>
        <rFont val="標楷體"/>
        <family val="4"/>
      </rPr>
      <t>Unit 8 Things We Use
Vocabulary: folder, lunchbox, dictionary, magazine, poster, etc.
Sentence pattern:
1. Where was the folder? It was on the table.
2. What was on the table? A folder was on the table.
3. There were some magazines on the table.
4. Were there any magazines on the table? Yes, there were. / No, there weren’t.
Story: Let’s Clean Up!</t>
    </r>
    <r>
      <rPr>
        <sz val="12"/>
        <color indexed="8"/>
        <rFont val="標楷體"/>
        <family val="4"/>
      </rPr>
      <t xml:space="preserve">
</t>
    </r>
  </si>
  <si>
    <t>* Review  Unit 7-8            * Listening Test                          * Mid-term Exam                          * Remedial Teaching</t>
  </si>
  <si>
    <t>Let's Sing</t>
  </si>
  <si>
    <t>Summer Vacation</t>
  </si>
  <si>
    <r>
      <rPr>
        <sz val="9"/>
        <color indexed="8"/>
        <rFont val="標楷體"/>
        <family val="4"/>
      </rPr>
      <t xml:space="preserve">第三單元語言表達第八課給女兒的一封信(應用文)第九課我們可以說得更好(應用文--劇本)第十課良言一句三冬暖(議論文)統整活動三
閱讀策略1.「刪除」「組合」「歸納」策略摘取大意2.議論文結構圖
寫作--《團結就是力量》議論文，「引-正-反-合」結構                    </t>
    </r>
    <r>
      <rPr>
        <sz val="12"/>
        <color indexed="8"/>
        <rFont val="標楷體"/>
        <family val="4"/>
      </rPr>
      <t xml:space="preserve">
</t>
    </r>
  </si>
  <si>
    <t>第四單元生活點滴第十一課聽！流星的故事(記敘文)第十二課詩人的心情(詩歌)第十三課走過了就知道(記敘文)第十四課生活處處美(記敘文)統整活動四
閱讀策略1.「保留」「刪除」「組合」「替代」「歸納」策略摘取大意2.並列式課文結構
寫作--《走了就知道》劇本、《猜猜這是誰》童詩-運用摹寫技巧描述老師同學自己的外表特徵性格及專長</t>
  </si>
  <si>
    <t>期末評量</t>
  </si>
  <si>
    <t>複習與補救教學</t>
  </si>
  <si>
    <t>明水審核標準說明與優良範例介紹</t>
  </si>
  <si>
    <t>審核明水研究計畫</t>
  </si>
  <si>
    <t>第一次獨立研究</t>
  </si>
  <si>
    <t>第二次獨立研究</t>
  </si>
  <si>
    <t>第三次獨立研究</t>
  </si>
  <si>
    <t>第四次獨立研究</t>
  </si>
  <si>
    <t>明水報告整理</t>
  </si>
  <si>
    <t>明水研究班級內分享</t>
  </si>
  <si>
    <r>
      <t>明水研究學年分享</t>
    </r>
    <r>
      <rPr>
        <sz val="9"/>
        <color indexed="8"/>
        <rFont val="標楷體"/>
        <family val="4"/>
      </rPr>
      <t>(跨學年協同)</t>
    </r>
  </si>
  <si>
    <t>兒童創意關懷行動課程說明</t>
  </si>
  <si>
    <t>社福機構面面觀--參訪心得</t>
  </si>
  <si>
    <t>社福機構面面觀--參訪活動2</t>
  </si>
  <si>
    <t>創意關懷行動討論</t>
  </si>
  <si>
    <t xml:space="preserve"> 1.5/22  504.505參觀英語情境中心</t>
  </si>
  <si>
    <r>
      <t xml:space="preserve"> </t>
    </r>
    <r>
      <rPr>
        <sz val="10"/>
        <color indexed="8"/>
        <rFont val="標楷體"/>
        <family val="4"/>
      </rPr>
      <t>1.5/15  502.503參觀英語情境中心</t>
    </r>
  </si>
  <si>
    <r>
      <t xml:space="preserve"> </t>
    </r>
    <r>
      <rPr>
        <sz val="10"/>
        <color indexed="8"/>
        <rFont val="標楷體"/>
        <family val="4"/>
      </rPr>
      <t>1.5/28  507.508參觀英語情境中心</t>
    </r>
  </si>
  <si>
    <r>
      <t>1.6/2 端午節放假 2</t>
    </r>
    <r>
      <rPr>
        <sz val="10"/>
        <color indexed="8"/>
        <rFont val="標楷體"/>
        <family val="4"/>
      </rPr>
      <t>.6/5天文館校外教學</t>
    </r>
    <r>
      <rPr>
        <sz val="9"/>
        <color indexed="8"/>
        <rFont val="標楷體"/>
        <family val="4"/>
      </rPr>
      <t xml:space="preserve">
</t>
    </r>
  </si>
  <si>
    <r>
      <t>1</t>
    </r>
    <r>
      <rPr>
        <sz val="10"/>
        <color indexed="8"/>
        <rFont val="標楷體"/>
        <family val="4"/>
      </rPr>
      <t>.5/3永安學習成果發表嘉年華</t>
    </r>
  </si>
  <si>
    <t>社福機構面面觀--參訪活動1</t>
  </si>
  <si>
    <t>3/20社福機構-參訪活動</t>
  </si>
  <si>
    <r>
      <t>1.</t>
    </r>
    <r>
      <rPr>
        <sz val="9"/>
        <color indexed="8"/>
        <rFont val="標楷體"/>
        <family val="4"/>
      </rPr>
      <t>4/3社福機構-參訪活動</t>
    </r>
    <r>
      <rPr>
        <sz val="8"/>
        <color indexed="8"/>
        <rFont val="標楷體"/>
        <family val="4"/>
      </rPr>
      <t xml:space="preserve">
2.4/4婦幼節放假
3.4/5清明節放假(不補假)</t>
    </r>
  </si>
  <si>
    <r>
      <t>1.</t>
    </r>
    <r>
      <rPr>
        <sz val="8"/>
        <color indexed="8"/>
        <rFont val="標楷體"/>
        <family val="4"/>
      </rPr>
      <t xml:space="preserve"> 5/8  501.506參觀英語情境中心        2. 5/9永安學習成果發表嘉年華補假     </t>
    </r>
  </si>
  <si>
    <r>
      <t>1.4/15中山堂音樂會</t>
    </r>
    <r>
      <rPr>
        <sz val="8"/>
        <color indexed="8"/>
        <rFont val="標楷體"/>
        <family val="4"/>
      </rPr>
      <t xml:space="preserve">
</t>
    </r>
    <r>
      <rPr>
        <sz val="10"/>
        <color indexed="8"/>
        <rFont val="標楷體"/>
        <family val="4"/>
      </rPr>
      <t>2.4/16-17期中評量</t>
    </r>
  </si>
  <si>
    <t>期中評量</t>
  </si>
  <si>
    <r>
      <t>一</t>
    </r>
    <r>
      <rPr>
        <sz val="10"/>
        <color indexed="8"/>
        <rFont val="新細明體"/>
        <family val="1"/>
      </rPr>
      <t>、</t>
    </r>
    <r>
      <rPr>
        <sz val="10"/>
        <color indexed="8"/>
        <rFont val="標楷體"/>
        <family val="4"/>
      </rPr>
      <t>流轉的回憶:1.環保媒材設計與風車製作說明2.美的原則概念介紹:對稱與均衡3.將旅行與夢想的意象表現在風車上</t>
    </r>
  </si>
  <si>
    <r>
      <t>三</t>
    </r>
    <r>
      <rPr>
        <sz val="10"/>
        <color indexed="8"/>
        <rFont val="新細明體"/>
        <family val="1"/>
      </rPr>
      <t>、</t>
    </r>
    <r>
      <rPr>
        <sz val="10"/>
        <color indexed="8"/>
        <rFont val="標楷體"/>
        <family val="4"/>
      </rPr>
      <t xml:space="preserve">複製一個我-Q版公仔製作: 1.認識立體雕塑2.引導性格興趣與顏色形象的創意聯想 3.指導複合媒材與立體雕塑的構成4.作品鑑賞與回饋
</t>
    </r>
  </si>
  <si>
    <r>
      <t>四</t>
    </r>
    <r>
      <rPr>
        <sz val="10"/>
        <color indexed="8"/>
        <rFont val="新細明體"/>
        <family val="1"/>
      </rPr>
      <t>、</t>
    </r>
    <r>
      <rPr>
        <sz val="10"/>
        <color indexed="8"/>
        <rFont val="標楷體"/>
        <family val="4"/>
      </rPr>
      <t>立體卡片製作:1.立體卡片的構成與創作指導2.作品賞析</t>
    </r>
  </si>
  <si>
    <r>
      <t>五</t>
    </r>
    <r>
      <rPr>
        <sz val="10"/>
        <color indexed="8"/>
        <rFont val="新細明體"/>
        <family val="1"/>
      </rPr>
      <t>、</t>
    </r>
    <r>
      <rPr>
        <sz val="10"/>
        <color indexed="8"/>
        <rFont val="標楷體"/>
        <family val="4"/>
      </rPr>
      <t>書法藝術：1.書帖賞析 2.基本筆畫示範指導 3.個別習寫指導4.作品的批改與修正</t>
    </r>
  </si>
  <si>
    <r>
      <rPr>
        <b/>
        <sz val="9"/>
        <color indexed="8"/>
        <rFont val="標楷體"/>
        <family val="4"/>
      </rPr>
      <t>第九章統計圖表</t>
    </r>
    <r>
      <rPr>
        <sz val="9"/>
        <color indexed="8"/>
        <rFont val="標楷體"/>
        <family val="4"/>
      </rPr>
      <t xml:space="preserve">
1.繪製長條圖
2.報讀生活中有序資料的統計圖
3.整理有序資料，並繪製成折線圖。</t>
    </r>
  </si>
  <si>
    <r>
      <rPr>
        <b/>
        <sz val="10"/>
        <color indexed="8"/>
        <rFont val="標楷體"/>
        <family val="4"/>
      </rPr>
      <t>第三單元動物世界面面觀</t>
    </r>
    <r>
      <rPr>
        <sz val="9"/>
        <color indexed="8"/>
        <rFont val="標楷體"/>
        <family val="4"/>
      </rPr>
      <t xml:space="preserve">
3-1動物如何求生存  3-2動物如何延續生命  3-3動物的分類
（一）觀察動物的運動方式，及如何覓食、維持體溫、保護自己和其社會行為。
（二）了解動物是靠不同的生殖方式來繁衍生命。
（三）了解動物具有養育、保護後代等育幼行為。
（四）知道如何選擇適合的基準幫動物分類。
</t>
    </r>
  </si>
  <si>
    <r>
      <rPr>
        <b/>
        <sz val="10"/>
        <color indexed="8"/>
        <rFont val="標楷體"/>
        <family val="4"/>
      </rPr>
      <t>第四單元聲音與樂器</t>
    </r>
    <r>
      <rPr>
        <sz val="9"/>
        <color indexed="8"/>
        <rFont val="標楷體"/>
        <family val="4"/>
      </rPr>
      <t xml:space="preserve">
4-1生活中常聽見的聲音 4-2樂音 4-3製作簡易樂器
（一）察覺物體發出聲音時，發聲部位會產生振動現象。
（二）知道噪音的意義，了解噪音管制標準。
（三）觀察樂器如何發出高低、大小不同的聲音，了解音色的差別。
（四）藉由製作樂器，了解樂器的構造及影響聲音變化的原因。</t>
    </r>
  </si>
  <si>
    <r>
      <rPr>
        <b/>
        <sz val="9"/>
        <color indexed="8"/>
        <rFont val="標楷體"/>
        <family val="4"/>
      </rPr>
      <t>第二單元燃燒和生鏽</t>
    </r>
    <r>
      <rPr>
        <sz val="9"/>
        <color indexed="8"/>
        <rFont val="標楷體"/>
        <family val="4"/>
      </rPr>
      <t xml:space="preserve">
2-1氧氣  2-2二氧化碳  2-3鐵生鏽
（一）知道燃燒需要氧氣。
（二）學習製造氧和二氧化碳，並且知道檢驗氧和二氧化碳的性質。
（三）認識燃燒三個條件，知道只要使燃燒條件不足就能滅火。
（四）學習怎樣避免火災，知道遇到火災時的處理方式。
（五）觀察鐵生鏽的情形，透過實驗了解鐵生鏽與空氣、水有關。
（六）認識防止鐵生鏽的各種方法。
</t>
    </r>
  </si>
  <si>
    <r>
      <rPr>
        <b/>
        <sz val="9"/>
        <color indexed="8"/>
        <rFont val="標楷體"/>
        <family val="4"/>
      </rPr>
      <t xml:space="preserve"> 第一單元 美麗的星空</t>
    </r>
    <r>
      <rPr>
        <sz val="9"/>
        <color indexed="8"/>
        <rFont val="標楷體"/>
        <family val="4"/>
      </rPr>
      <t xml:space="preserve">
1-1星星與星座  1-2觀測星空  1-3星星位置的改變
（一）知道星座是由星星組合而成，不同的民族有不同傳說。
（二）學習使用星座盤找星星。
（三）發現星星會由東向西移動。
（四）察覺一年四季、相同時刻會出現不同的星星與星座。
（五）知道北極星的特性，並學習如何尋找北極星。</t>
    </r>
  </si>
  <si>
    <t>認識社福機構      行前說明及分組</t>
  </si>
  <si>
    <t>創意關懷行動1</t>
  </si>
  <si>
    <t>創意關懷行動2</t>
  </si>
  <si>
    <t>創意關懷行動心得分享</t>
  </si>
  <si>
    <t>創意關懷行動報導整理</t>
  </si>
  <si>
    <t>兒童創意關懷行動--感受篇</t>
  </si>
  <si>
    <t>兒童關懷創意行動--認識篇</t>
  </si>
  <si>
    <t>兒童創意關懷行動--行動篇</t>
  </si>
  <si>
    <t>兒童創意關懷行動--分享篇</t>
  </si>
  <si>
    <t>1-1工作與成就                      1.培養適當的工作態度與創新的精神。 2.了解各種不同的消費方式。</t>
  </si>
  <si>
    <t>1-2消費行為      1.培養正確的消費行為。             2.了解金融詐騙的手段與防範方法。</t>
  </si>
  <si>
    <t>2-1理財面面觀                      1.知道理財的意義與正確的理財觀念。</t>
  </si>
  <si>
    <t>2-2多元的經濟活動1.了解個人在經濟活動中扮演的角色。            2.明白個人在經濟活動中應有的態度和義務。</t>
  </si>
  <si>
    <t>3-1清代的統治與開發                1.了解清廷對台灣的統治措施。       2.了解清代移民在台灣開墾的情形。</t>
  </si>
  <si>
    <t>3-2清代的社會與文化               1.認識清代台灣漢人的社會發展與文化特色。</t>
  </si>
  <si>
    <t>複習與補救教學</t>
  </si>
  <si>
    <t>4-1清末的開港通商1.了解清末台灣開港通商的原因與影響。</t>
  </si>
  <si>
    <t>4-2清末的建設    1.了解清末政府建設台灣的原因與成果。</t>
  </si>
  <si>
    <t>5-1地震          1.了解地震形成的原因及其所帶來的災害。</t>
  </si>
  <si>
    <t>5-2颱風、豪雨、土石流              1.知道颱風、豪雨和土石流是台灣常見的自然災害。                         2.加強防災觀念和作為，以降低災害對生活的影響。</t>
  </si>
  <si>
    <t>6-1臺灣的資源    1.知道台灣海洋、森林及野生動植物資源豐富。</t>
  </si>
  <si>
    <t>6-2環境的問題與保育               1.了解台灣自然原始景觀消失，各地區產生不少環境問題。</t>
  </si>
  <si>
    <t>6-3永續經營與發展1.知道結合自然環境與人力資源，發展適合的產業，台灣才能永續發展。</t>
  </si>
  <si>
    <t>檔案整理</t>
  </si>
  <si>
    <r>
      <rPr>
        <b/>
        <sz val="10"/>
        <color indexed="8"/>
        <rFont val="標楷體"/>
        <family val="4"/>
      </rPr>
      <t>第一章三角形</t>
    </r>
    <r>
      <rPr>
        <sz val="10"/>
        <color indexed="8"/>
        <rFont val="標楷體"/>
        <family val="4"/>
      </rPr>
      <t xml:space="preserve">
1.理解三角形兩邊大於第三邊
2.理解三角形內角和為180度
3.用公式算出三角形面積，並理解底高和面積的關係。</t>
    </r>
  </si>
  <si>
    <r>
      <rPr>
        <b/>
        <sz val="10"/>
        <color indexed="8"/>
        <rFont val="標楷體"/>
        <family val="4"/>
      </rPr>
      <t>第二章分數1</t>
    </r>
    <r>
      <rPr>
        <sz val="10"/>
        <color indexed="8"/>
        <rFont val="標楷體"/>
        <family val="4"/>
      </rPr>
      <t xml:space="preserve">
1.乘數為分數的計算
2.解決「加乘、減乘、連乘」的兩步驟問題(不含併式)</t>
    </r>
  </si>
  <si>
    <r>
      <rPr>
        <b/>
        <sz val="10"/>
        <color indexed="8"/>
        <rFont val="標楷體"/>
        <family val="4"/>
      </rPr>
      <t>第三章四邊形與扇形</t>
    </r>
    <r>
      <rPr>
        <sz val="10"/>
        <color indexed="8"/>
        <rFont val="標楷體"/>
        <family val="4"/>
      </rPr>
      <t xml:space="preserve">
1.用公式算出平行四邊形、梯形、箏形、菱形的面積
2.計算複合圖形的面積
3.認識圓心角、扇形，並和分數概念連結</t>
    </r>
  </si>
  <si>
    <r>
      <rPr>
        <b/>
        <sz val="10"/>
        <color indexed="8"/>
        <rFont val="標楷體"/>
        <family val="4"/>
      </rPr>
      <t>第四章分數2</t>
    </r>
    <r>
      <rPr>
        <sz val="10"/>
        <color indexed="8"/>
        <rFont val="標楷體"/>
        <family val="4"/>
      </rPr>
      <t xml:space="preserve">
1.除數為整數的計算
2.從分裝(或測量)理解整數相除的意義
3.用分數作時間單位換算和計算</t>
    </r>
  </si>
  <si>
    <r>
      <rPr>
        <b/>
        <sz val="11"/>
        <color indexed="8"/>
        <rFont val="標楷體"/>
        <family val="4"/>
      </rPr>
      <t>第五章小數</t>
    </r>
    <r>
      <rPr>
        <sz val="11"/>
        <color indexed="8"/>
        <rFont val="標楷體"/>
        <family val="4"/>
      </rPr>
      <t xml:space="preserve">
1.乘數為小數的計算
2.小數除以整數的計算
3.分數和小數混合的乘法計算</t>
    </r>
  </si>
  <si>
    <r>
      <rPr>
        <b/>
        <sz val="9"/>
        <color indexed="8"/>
        <rFont val="標楷體"/>
        <family val="4"/>
      </rPr>
      <t>第七章單位換算</t>
    </r>
    <r>
      <rPr>
        <sz val="9"/>
        <color indexed="8"/>
        <rFont val="標楷體"/>
        <family val="4"/>
      </rPr>
      <t xml:space="preserve">
1.用分數和小數做十進位制的換算
2.認識「公噸」並用分數和小數做公噸、公斤的換算及計算。
3.認識「公畝、公頃、平方公里」，並用分數和小數做面積單位的換算及即算。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</si>
</sst>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d;@"/>
    <numFmt numFmtId="177" formatCode="m&quot;月&quot;d&quot;日&quot;"/>
    <numFmt numFmtId="178" formatCode="mmm\-yyyy"/>
    <numFmt numFmtId="179" formatCode="&quot;Yes&quot;;&quot;Yes&quot;;&quot;No&quot;"/>
    <numFmt numFmtId="180" formatCode="&quot;True&quot;;&quot;True&quot;;&quot;False&quot;"/>
    <numFmt numFmtId="181" formatCode="&quot;On&quot;;&quot;On&quot;;&quot;Off&quot;"/>
    <numFmt numFmtId="182" formatCode="[$€-2]\ #,##0.00_);[Red]\([$€-2]\ #,##0.00\)"/>
  </numFmts>
  <fonts count="74">
    <font>
      <sz val="12"/>
      <color theme="1"/>
      <name val="Calibri"/>
      <family val="1"/>
    </font>
    <font>
      <sz val="12"/>
      <color indexed="8"/>
      <name val="新細明體"/>
      <family val="1"/>
    </font>
    <font>
      <sz val="9"/>
      <name val="新細明體"/>
      <family val="1"/>
    </font>
    <font>
      <sz val="8"/>
      <color indexed="9"/>
      <name val="標楷體"/>
      <family val="4"/>
    </font>
    <font>
      <sz val="8"/>
      <color indexed="9"/>
      <name val="新細明體"/>
      <family val="1"/>
    </font>
    <font>
      <sz val="7.9"/>
      <color indexed="9"/>
      <name val="標楷體"/>
      <family val="4"/>
    </font>
    <font>
      <sz val="10"/>
      <color indexed="8"/>
      <name val="標楷體"/>
      <family val="4"/>
    </font>
    <font>
      <sz val="12"/>
      <color indexed="8"/>
      <name val="標楷體"/>
      <family val="4"/>
    </font>
    <font>
      <sz val="8"/>
      <color indexed="8"/>
      <name val="標楷體"/>
      <family val="4"/>
    </font>
    <font>
      <sz val="9"/>
      <color indexed="8"/>
      <name val="標楷體"/>
      <family val="4"/>
    </font>
    <font>
      <sz val="11"/>
      <color indexed="8"/>
      <name val="標楷體"/>
      <family val="4"/>
    </font>
    <font>
      <sz val="12"/>
      <color indexed="30"/>
      <name val="標楷體"/>
      <family val="4"/>
    </font>
    <font>
      <sz val="12"/>
      <color indexed="17"/>
      <name val="標楷體"/>
      <family val="4"/>
    </font>
    <font>
      <sz val="9"/>
      <color indexed="17"/>
      <name val="標楷體"/>
      <family val="4"/>
    </font>
    <font>
      <sz val="9"/>
      <color indexed="30"/>
      <name val="標楷體"/>
      <family val="4"/>
    </font>
    <font>
      <sz val="10"/>
      <color indexed="17"/>
      <name val="標楷體"/>
      <family val="4"/>
    </font>
    <font>
      <b/>
      <sz val="9"/>
      <color indexed="8"/>
      <name val="標楷體"/>
      <family val="4"/>
    </font>
    <font>
      <b/>
      <sz val="8"/>
      <color indexed="8"/>
      <name val="標楷體"/>
      <family val="4"/>
    </font>
    <font>
      <sz val="10"/>
      <color indexed="8"/>
      <name val="新細明體"/>
      <family val="1"/>
    </font>
    <font>
      <b/>
      <sz val="10"/>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6"/>
      <color indexed="8"/>
      <name val="標楷體"/>
      <family val="4"/>
    </font>
    <font>
      <sz val="8"/>
      <color indexed="8"/>
      <name val="新細明體"/>
      <family val="1"/>
    </font>
    <font>
      <sz val="16"/>
      <color indexed="10"/>
      <name val="新細明體"/>
      <family val="1"/>
    </font>
    <font>
      <sz val="7"/>
      <color indexed="8"/>
      <name val="標楷體"/>
      <family val="4"/>
    </font>
    <font>
      <sz val="9"/>
      <color indexed="8"/>
      <name val="新細明體"/>
      <family val="1"/>
    </font>
    <font>
      <b/>
      <sz val="11"/>
      <color indexed="8"/>
      <name val="標楷體"/>
      <family val="4"/>
    </font>
    <font>
      <sz val="11"/>
      <color indexed="8"/>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6"/>
      <color theme="1"/>
      <name val="標楷體"/>
      <family val="4"/>
    </font>
    <font>
      <sz val="8"/>
      <color theme="0"/>
      <name val="標楷體"/>
      <family val="4"/>
    </font>
    <font>
      <sz val="8"/>
      <color theme="1"/>
      <name val="Calibri"/>
      <family val="1"/>
    </font>
    <font>
      <sz val="10"/>
      <color theme="1"/>
      <name val="標楷體"/>
      <family val="4"/>
    </font>
    <font>
      <sz val="10"/>
      <color theme="1"/>
      <name val="Calibri"/>
      <family val="1"/>
    </font>
    <font>
      <sz val="8"/>
      <color theme="1"/>
      <name val="標楷體"/>
      <family val="4"/>
    </font>
    <font>
      <sz val="16"/>
      <color rgb="FFFF0000"/>
      <name val="Calibri"/>
      <family val="1"/>
    </font>
    <font>
      <sz val="9"/>
      <color theme="1"/>
      <name val="標楷體"/>
      <family val="4"/>
    </font>
    <font>
      <sz val="9"/>
      <color theme="1"/>
      <name val="Calibri"/>
      <family val="1"/>
    </font>
    <font>
      <sz val="11"/>
      <color theme="1"/>
      <name val="標楷體"/>
      <family val="4"/>
    </font>
    <font>
      <sz val="8"/>
      <color rgb="FF000000"/>
      <name val="標楷體"/>
      <family val="4"/>
    </font>
    <font>
      <sz val="7"/>
      <color theme="1"/>
      <name val="標楷體"/>
      <family val="4"/>
    </font>
    <font>
      <sz val="10"/>
      <color rgb="FF000000"/>
      <name val="標楷體"/>
      <family val="4"/>
    </font>
    <font>
      <sz val="11"/>
      <color theme="1"/>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0000"/>
        <bgColor indexed="64"/>
      </patternFill>
    </fill>
    <fill>
      <patternFill patternType="solid">
        <fgColor rgb="FF008000"/>
        <bgColor indexed="64"/>
      </patternFill>
    </fill>
    <fill>
      <patternFill patternType="solid">
        <fgColor rgb="FF3333FF"/>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112">
    <xf numFmtId="0" fontId="0" fillId="0" borderId="0" xfId="0" applyFont="1" applyAlignment="1">
      <alignment vertical="center"/>
    </xf>
    <xf numFmtId="0" fontId="59" fillId="0" borderId="0" xfId="0" applyFont="1" applyBorder="1" applyAlignment="1">
      <alignment vertical="top" wrapText="1"/>
    </xf>
    <xf numFmtId="0" fontId="60" fillId="0" borderId="0" xfId="0" applyFont="1" applyBorder="1" applyAlignment="1">
      <alignment vertical="top" wrapText="1"/>
    </xf>
    <xf numFmtId="0" fontId="0" fillId="0" borderId="0" xfId="0" applyBorder="1" applyAlignment="1">
      <alignment vertical="center"/>
    </xf>
    <xf numFmtId="49" fontId="61" fillId="33" borderId="0" xfId="0" applyNumberFormat="1" applyFont="1" applyFill="1" applyBorder="1" applyAlignment="1">
      <alignment vertical="center" readingOrder="1"/>
    </xf>
    <xf numFmtId="49" fontId="61" fillId="0" borderId="0" xfId="0" applyNumberFormat="1" applyFont="1" applyFill="1" applyBorder="1" applyAlignment="1">
      <alignment vertical="center" readingOrder="1"/>
    </xf>
    <xf numFmtId="0" fontId="61" fillId="34" borderId="0" xfId="0" applyFont="1" applyFill="1" applyBorder="1" applyAlignment="1">
      <alignment vertical="center"/>
    </xf>
    <xf numFmtId="0" fontId="62" fillId="0" borderId="0" xfId="0" applyFont="1" applyAlignment="1">
      <alignment vertical="center" shrinkToFit="1"/>
    </xf>
    <xf numFmtId="0" fontId="63" fillId="0" borderId="0" xfId="0" applyFont="1" applyBorder="1" applyAlignment="1">
      <alignment horizontal="center" vertical="center" wrapText="1"/>
    </xf>
    <xf numFmtId="0" fontId="64" fillId="0" borderId="0" xfId="0" applyFont="1" applyBorder="1" applyAlignment="1">
      <alignment vertical="center"/>
    </xf>
    <xf numFmtId="0" fontId="64" fillId="0" borderId="0" xfId="0" applyFont="1" applyAlignment="1">
      <alignment vertical="center"/>
    </xf>
    <xf numFmtId="176" fontId="65" fillId="0" borderId="10" xfId="0" applyNumberFormat="1" applyFont="1" applyBorder="1" applyAlignment="1">
      <alignment horizontal="center" vertical="center" shrinkToFit="1"/>
    </xf>
    <xf numFmtId="0" fontId="64" fillId="0" borderId="0" xfId="0" applyFont="1" applyAlignment="1">
      <alignment horizontal="left" vertical="center"/>
    </xf>
    <xf numFmtId="0" fontId="66" fillId="0" borderId="11" xfId="0" applyFont="1" applyFill="1" applyBorder="1" applyAlignment="1">
      <alignment vertical="center"/>
    </xf>
    <xf numFmtId="0" fontId="65" fillId="0" borderId="0" xfId="0" applyFont="1" applyAlignment="1">
      <alignment horizontal="left" vertical="top"/>
    </xf>
    <xf numFmtId="0" fontId="63" fillId="0" borderId="10" xfId="0" applyFont="1" applyBorder="1" applyAlignment="1">
      <alignment vertical="center" wrapText="1"/>
    </xf>
    <xf numFmtId="0" fontId="63" fillId="0" borderId="10" xfId="0" applyFont="1" applyBorder="1" applyAlignment="1">
      <alignment horizontal="center" vertical="center" wrapText="1"/>
    </xf>
    <xf numFmtId="176" fontId="65" fillId="0" borderId="10" xfId="0" applyNumberFormat="1" applyFont="1" applyFill="1" applyBorder="1" applyAlignment="1">
      <alignment horizontal="center" vertical="center" shrinkToFit="1"/>
    </xf>
    <xf numFmtId="0" fontId="67" fillId="0" borderId="10" xfId="0" applyFont="1" applyBorder="1" applyAlignment="1">
      <alignment horizontal="center" vertical="center" wrapText="1"/>
    </xf>
    <xf numFmtId="0" fontId="61" fillId="0" borderId="0" xfId="0" applyFont="1" applyFill="1" applyBorder="1" applyAlignment="1">
      <alignment vertical="center"/>
    </xf>
    <xf numFmtId="0" fontId="61" fillId="0" borderId="0" xfId="0" applyFont="1" applyFill="1" applyBorder="1" applyAlignment="1">
      <alignment vertical="center" wrapText="1"/>
    </xf>
    <xf numFmtId="0" fontId="67" fillId="0" borderId="10" xfId="0" applyFont="1" applyBorder="1" applyAlignment="1">
      <alignment horizontal="left" vertical="top" wrapText="1"/>
    </xf>
    <xf numFmtId="0" fontId="59" fillId="0" borderId="0" xfId="0" applyFont="1" applyAlignment="1">
      <alignment horizontal="left" vertical="top"/>
    </xf>
    <xf numFmtId="0" fontId="63" fillId="0" borderId="12" xfId="0" applyFont="1" applyBorder="1" applyAlignment="1">
      <alignment vertical="top" wrapText="1"/>
    </xf>
    <xf numFmtId="0" fontId="63" fillId="0" borderId="13" xfId="0" applyFont="1" applyBorder="1" applyAlignment="1">
      <alignment vertical="top" wrapText="1"/>
    </xf>
    <xf numFmtId="0" fontId="63" fillId="0" borderId="14" xfId="0" applyFont="1" applyBorder="1" applyAlignment="1">
      <alignment vertical="top" wrapText="1"/>
    </xf>
    <xf numFmtId="0" fontId="67" fillId="0" borderId="12" xfId="0" applyFont="1" applyBorder="1" applyAlignment="1">
      <alignment horizontal="left" vertical="top" wrapText="1"/>
    </xf>
    <xf numFmtId="0" fontId="67" fillId="0" borderId="13" xfId="0" applyFont="1" applyBorder="1" applyAlignment="1">
      <alignment horizontal="left" vertical="top" wrapText="1"/>
    </xf>
    <xf numFmtId="0" fontId="68" fillId="0" borderId="13" xfId="0" applyFont="1" applyBorder="1" applyAlignment="1">
      <alignment horizontal="left" vertical="top" wrapText="1"/>
    </xf>
    <xf numFmtId="0" fontId="68" fillId="0" borderId="14" xfId="0" applyFont="1" applyBorder="1" applyAlignment="1">
      <alignment horizontal="left" vertical="top" wrapText="1"/>
    </xf>
    <xf numFmtId="0" fontId="64" fillId="0" borderId="13" xfId="0" applyFont="1" applyBorder="1" applyAlignment="1">
      <alignment vertical="top" wrapText="1"/>
    </xf>
    <xf numFmtId="0" fontId="64" fillId="0" borderId="14" xfId="0" applyFont="1" applyBorder="1" applyAlignment="1">
      <alignment vertical="top" wrapText="1"/>
    </xf>
    <xf numFmtId="0" fontId="63" fillId="0" borderId="12" xfId="0" applyFont="1" applyBorder="1" applyAlignment="1">
      <alignment horizontal="left" vertical="top" wrapText="1"/>
    </xf>
    <xf numFmtId="0" fontId="63" fillId="0" borderId="13" xfId="0" applyFont="1" applyBorder="1" applyAlignment="1">
      <alignment horizontal="left" vertical="top" wrapText="1"/>
    </xf>
    <xf numFmtId="0" fontId="63" fillId="0" borderId="14" xfId="0" applyFont="1" applyBorder="1" applyAlignment="1">
      <alignment horizontal="left" vertical="top" wrapText="1"/>
    </xf>
    <xf numFmtId="0" fontId="63" fillId="0" borderId="10" xfId="0" applyFont="1" applyBorder="1" applyAlignment="1">
      <alignment vertical="top" wrapText="1"/>
    </xf>
    <xf numFmtId="0" fontId="69" fillId="0" borderId="10" xfId="0" applyFont="1" applyBorder="1" applyAlignment="1">
      <alignment horizontal="left" vertical="top" wrapText="1"/>
    </xf>
    <xf numFmtId="0" fontId="67" fillId="0" borderId="10" xfId="0" applyFont="1" applyBorder="1" applyAlignment="1">
      <alignment horizontal="left" vertical="top" wrapText="1"/>
    </xf>
    <xf numFmtId="0" fontId="59" fillId="0" borderId="12" xfId="0" applyFont="1" applyBorder="1" applyAlignment="1">
      <alignment horizontal="left" vertical="top" wrapText="1"/>
    </xf>
    <xf numFmtId="0" fontId="59" fillId="0" borderId="13" xfId="0" applyFont="1" applyBorder="1" applyAlignment="1">
      <alignment horizontal="left" vertical="top" wrapText="1"/>
    </xf>
    <xf numFmtId="0" fontId="59" fillId="0" borderId="14" xfId="0" applyFont="1" applyBorder="1" applyAlignment="1">
      <alignment horizontal="left" vertical="top" wrapText="1"/>
    </xf>
    <xf numFmtId="0" fontId="67" fillId="0" borderId="14" xfId="0" applyFont="1" applyBorder="1" applyAlignment="1">
      <alignment horizontal="left" vertical="top" wrapText="1"/>
    </xf>
    <xf numFmtId="0" fontId="67" fillId="0" borderId="12" xfId="0" applyFont="1" applyBorder="1" applyAlignment="1">
      <alignment vertical="top" wrapText="1"/>
    </xf>
    <xf numFmtId="0" fontId="67" fillId="0" borderId="13" xfId="0" applyFont="1" applyBorder="1" applyAlignment="1">
      <alignment vertical="top" wrapText="1"/>
    </xf>
    <xf numFmtId="0" fontId="67" fillId="0" borderId="14" xfId="0" applyFont="1" applyBorder="1" applyAlignment="1">
      <alignment vertical="top" wrapText="1"/>
    </xf>
    <xf numFmtId="0" fontId="59" fillId="0" borderId="10" xfId="0" applyFont="1" applyBorder="1" applyAlignment="1">
      <alignment vertical="top" wrapText="1"/>
    </xf>
    <xf numFmtId="0" fontId="69" fillId="0" borderId="12" xfId="0" applyFont="1" applyBorder="1" applyAlignment="1">
      <alignment vertical="top" wrapText="1"/>
    </xf>
    <xf numFmtId="0" fontId="69" fillId="0" borderId="13" xfId="0" applyFont="1" applyBorder="1" applyAlignment="1">
      <alignment vertical="top" wrapText="1"/>
    </xf>
    <xf numFmtId="0" fontId="69" fillId="0" borderId="14" xfId="0" applyFont="1" applyBorder="1" applyAlignment="1">
      <alignment vertical="top" wrapText="1"/>
    </xf>
    <xf numFmtId="0" fontId="59" fillId="0" borderId="15" xfId="0" applyFont="1" applyBorder="1" applyAlignment="1">
      <alignment vertical="top" wrapText="1"/>
    </xf>
    <xf numFmtId="0" fontId="60" fillId="0" borderId="10" xfId="0" applyFont="1" applyBorder="1" applyAlignment="1">
      <alignment vertical="top" wrapText="1"/>
    </xf>
    <xf numFmtId="0" fontId="59" fillId="0" borderId="10" xfId="0" applyFont="1" applyBorder="1" applyAlignment="1">
      <alignment horizontal="left" vertical="top" wrapText="1"/>
    </xf>
    <xf numFmtId="0" fontId="59" fillId="0" borderId="12" xfId="0" applyFont="1" applyBorder="1" applyAlignment="1">
      <alignment vertical="top" wrapText="1"/>
    </xf>
    <xf numFmtId="0" fontId="59" fillId="0" borderId="13" xfId="0" applyFont="1" applyBorder="1" applyAlignment="1">
      <alignment vertical="top" wrapText="1"/>
    </xf>
    <xf numFmtId="0" fontId="59" fillId="0" borderId="14" xfId="0" applyFont="1" applyBorder="1" applyAlignment="1">
      <alignment vertical="top" wrapText="1"/>
    </xf>
    <xf numFmtId="0" fontId="61" fillId="35" borderId="0" xfId="0" applyFont="1" applyFill="1" applyBorder="1" applyAlignment="1">
      <alignment horizontal="left" vertical="center" wrapText="1"/>
    </xf>
    <xf numFmtId="0" fontId="67" fillId="0" borderId="10" xfId="0" applyFont="1" applyBorder="1" applyAlignment="1">
      <alignment vertical="top" wrapText="1"/>
    </xf>
    <xf numFmtId="0" fontId="61" fillId="34" borderId="0" xfId="0" applyFont="1" applyFill="1" applyBorder="1" applyAlignment="1">
      <alignment horizontal="left" vertical="center"/>
    </xf>
    <xf numFmtId="0" fontId="59" fillId="0" borderId="12" xfId="0" applyFont="1" applyBorder="1" applyAlignment="1">
      <alignment horizontal="center" vertical="top" wrapText="1"/>
    </xf>
    <xf numFmtId="0" fontId="59" fillId="0" borderId="13" xfId="0" applyFont="1" applyBorder="1" applyAlignment="1">
      <alignment horizontal="center" vertical="top" wrapText="1"/>
    </xf>
    <xf numFmtId="0" fontId="59" fillId="0" borderId="14" xfId="0" applyFont="1" applyBorder="1" applyAlignment="1">
      <alignment horizontal="center" vertical="top" wrapText="1"/>
    </xf>
    <xf numFmtId="0" fontId="59" fillId="0" borderId="10" xfId="0" applyFont="1" applyBorder="1" applyAlignment="1">
      <alignment horizontal="center" vertical="center" wrapText="1"/>
    </xf>
    <xf numFmtId="0" fontId="59" fillId="0" borderId="12" xfId="0" applyFont="1" applyBorder="1" applyAlignment="1">
      <alignment vertical="center" wrapText="1"/>
    </xf>
    <xf numFmtId="0" fontId="59" fillId="0" borderId="13" xfId="0" applyFont="1" applyBorder="1" applyAlignment="1">
      <alignment vertical="center" wrapText="1"/>
    </xf>
    <xf numFmtId="0" fontId="59" fillId="0" borderId="14" xfId="0" applyFont="1" applyBorder="1" applyAlignment="1">
      <alignment vertical="center"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0" xfId="0" applyFont="1" applyBorder="1" applyAlignment="1">
      <alignment horizontal="center" vertical="top" wrapText="1"/>
    </xf>
    <xf numFmtId="0" fontId="0" fillId="0" borderId="10"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64" fillId="0" borderId="10" xfId="0" applyFont="1" applyBorder="1" applyAlignment="1">
      <alignment vertical="top" wrapText="1"/>
    </xf>
    <xf numFmtId="0" fontId="65" fillId="0" borderId="12" xfId="0" applyFont="1" applyBorder="1" applyAlignment="1">
      <alignment horizontal="left" vertical="top" wrapText="1"/>
    </xf>
    <xf numFmtId="0" fontId="65" fillId="0" borderId="13" xfId="0" applyFont="1" applyBorder="1" applyAlignment="1">
      <alignment horizontal="left" vertical="top" wrapText="1"/>
    </xf>
    <xf numFmtId="0" fontId="65" fillId="0" borderId="14" xfId="0" applyFont="1" applyBorder="1" applyAlignment="1">
      <alignment horizontal="left" vertical="top" wrapText="1"/>
    </xf>
    <xf numFmtId="0" fontId="65" fillId="0" borderId="12" xfId="0" applyFont="1" applyBorder="1" applyAlignment="1">
      <alignment horizontal="center" vertical="top" wrapText="1"/>
    </xf>
    <xf numFmtId="0" fontId="65" fillId="0" borderId="13" xfId="0" applyFont="1" applyBorder="1" applyAlignment="1">
      <alignment horizontal="center" vertical="top" wrapText="1"/>
    </xf>
    <xf numFmtId="0" fontId="65" fillId="0" borderId="14" xfId="0" applyFont="1" applyBorder="1" applyAlignment="1">
      <alignment horizontal="center" vertical="top" wrapText="1"/>
    </xf>
    <xf numFmtId="0" fontId="70" fillId="0" borderId="10" xfId="0" applyFont="1" applyBorder="1" applyAlignment="1">
      <alignment horizontal="left" vertical="top" wrapText="1"/>
    </xf>
    <xf numFmtId="0" fontId="71" fillId="0" borderId="10" xfId="0" applyFont="1" applyBorder="1" applyAlignment="1">
      <alignment vertical="top" wrapText="1"/>
    </xf>
    <xf numFmtId="0" fontId="70" fillId="0" borderId="12" xfId="0" applyFont="1" applyBorder="1" applyAlignment="1">
      <alignment horizontal="left" vertical="top" wrapText="1"/>
    </xf>
    <xf numFmtId="0" fontId="70" fillId="0" borderId="13" xfId="0" applyFont="1" applyBorder="1" applyAlignment="1">
      <alignment horizontal="left" vertical="top" wrapText="1"/>
    </xf>
    <xf numFmtId="0" fontId="70" fillId="0" borderId="14" xfId="0" applyFont="1" applyBorder="1" applyAlignment="1">
      <alignment horizontal="left" vertical="top" wrapText="1"/>
    </xf>
    <xf numFmtId="0" fontId="65" fillId="0" borderId="10" xfId="0" applyFont="1" applyBorder="1" applyAlignment="1">
      <alignment horizontal="left" vertical="top" wrapText="1"/>
    </xf>
    <xf numFmtId="0" fontId="65" fillId="0" borderId="12" xfId="0" applyFont="1" applyBorder="1" applyAlignment="1">
      <alignment vertical="top" wrapText="1"/>
    </xf>
    <xf numFmtId="0" fontId="65" fillId="0" borderId="13" xfId="0" applyFont="1" applyBorder="1" applyAlignment="1">
      <alignment vertical="top" wrapText="1"/>
    </xf>
    <xf numFmtId="0" fontId="65" fillId="0" borderId="14" xfId="0" applyFont="1" applyBorder="1" applyAlignment="1">
      <alignment vertical="top" wrapText="1"/>
    </xf>
    <xf numFmtId="0" fontId="9" fillId="0" borderId="10" xfId="0" applyFont="1" applyBorder="1" applyAlignment="1">
      <alignment horizontal="left" vertical="top" wrapText="1"/>
    </xf>
    <xf numFmtId="0" fontId="72" fillId="0" borderId="10" xfId="0" applyFont="1" applyBorder="1" applyAlignment="1">
      <alignment horizontal="left" vertical="top" wrapText="1"/>
    </xf>
    <xf numFmtId="0" fontId="63" fillId="0" borderId="10" xfId="0" applyFont="1" applyBorder="1" applyAlignment="1">
      <alignment horizontal="left" vertical="top" wrapText="1"/>
    </xf>
    <xf numFmtId="0" fontId="63" fillId="0" borderId="13" xfId="0" applyFont="1" applyBorder="1" applyAlignment="1">
      <alignment horizontal="left" vertical="top"/>
    </xf>
    <xf numFmtId="0" fontId="63" fillId="0" borderId="14" xfId="0" applyFont="1" applyBorder="1" applyAlignment="1">
      <alignment horizontal="left" vertical="top"/>
    </xf>
    <xf numFmtId="0" fontId="63" fillId="0" borderId="10" xfId="0" applyFont="1" applyBorder="1" applyAlignment="1">
      <alignment horizontal="center" vertical="center" shrinkToFit="1"/>
    </xf>
    <xf numFmtId="0" fontId="63" fillId="0" borderId="10" xfId="0" applyFont="1" applyBorder="1" applyAlignment="1">
      <alignment horizontal="center" vertical="center" wrapText="1"/>
    </xf>
    <xf numFmtId="0" fontId="65" fillId="0" borderId="12" xfId="0" applyFont="1" applyBorder="1" applyAlignment="1">
      <alignment horizontal="center" vertical="center" shrinkToFit="1"/>
    </xf>
    <xf numFmtId="0" fontId="65" fillId="0" borderId="14" xfId="0" applyFont="1" applyBorder="1" applyAlignment="1">
      <alignment horizontal="center" vertical="center" shrinkToFit="1"/>
    </xf>
    <xf numFmtId="0" fontId="72" fillId="0" borderId="12" xfId="0" applyFont="1" applyBorder="1" applyAlignment="1">
      <alignment horizontal="left" vertical="top" wrapText="1"/>
    </xf>
    <xf numFmtId="0" fontId="59" fillId="0" borderId="13" xfId="0" applyFont="1" applyBorder="1" applyAlignment="1">
      <alignment vertical="top"/>
    </xf>
    <xf numFmtId="0" fontId="59" fillId="0" borderId="14" xfId="0" applyFont="1" applyBorder="1" applyAlignment="1">
      <alignment vertical="top"/>
    </xf>
    <xf numFmtId="0" fontId="9" fillId="0" borderId="12" xfId="0"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3" fillId="0" borderId="16" xfId="0" applyFont="1" applyBorder="1" applyAlignment="1">
      <alignment horizontal="center" vertical="center" wrapText="1"/>
    </xf>
    <xf numFmtId="0" fontId="63" fillId="0" borderId="17" xfId="0" applyFont="1" applyBorder="1" applyAlignment="1">
      <alignment horizontal="center" vertical="center" wrapText="1"/>
    </xf>
    <xf numFmtId="0" fontId="7" fillId="0" borderId="10" xfId="0" applyFont="1" applyBorder="1" applyAlignment="1">
      <alignment horizontal="left" vertical="top" wrapText="1"/>
    </xf>
    <xf numFmtId="0" fontId="0" fillId="0" borderId="10" xfId="0" applyBorder="1" applyAlignment="1">
      <alignment horizontal="left" vertical="top" wrapText="1"/>
    </xf>
    <xf numFmtId="0" fontId="64" fillId="0" borderId="13" xfId="0" applyFont="1" applyBorder="1" applyAlignment="1">
      <alignment horizontal="left" vertical="top" wrapText="1"/>
    </xf>
    <xf numFmtId="0" fontId="64" fillId="0" borderId="14" xfId="0" applyFont="1" applyBorder="1" applyAlignment="1">
      <alignment horizontal="left" vertical="top" wrapText="1"/>
    </xf>
    <xf numFmtId="0" fontId="73" fillId="0" borderId="13" xfId="0" applyFont="1" applyBorder="1" applyAlignment="1">
      <alignment vertical="top" wrapText="1"/>
    </xf>
    <xf numFmtId="0" fontId="73" fillId="0" borderId="14" xfId="0" applyFont="1" applyBorder="1" applyAlignment="1">
      <alignment vertical="top" wrapText="1"/>
    </xf>
    <xf numFmtId="0" fontId="68" fillId="0" borderId="13" xfId="0" applyFont="1" applyBorder="1" applyAlignment="1">
      <alignment vertical="top" wrapText="1"/>
    </xf>
    <xf numFmtId="0" fontId="68" fillId="0" borderId="14"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C21"/>
  <sheetViews>
    <sheetView tabSelected="1" view="pageBreakPreview" zoomScaleNormal="90" zoomScaleSheetLayoutView="100" workbookViewId="0" topLeftCell="A1">
      <selection activeCell="C7" sqref="C7:V7"/>
    </sheetView>
  </sheetViews>
  <sheetFormatPr defaultColWidth="9.00390625" defaultRowHeight="15.75"/>
  <cols>
    <col min="1" max="2" width="3.00390625" style="10" customWidth="1"/>
    <col min="3" max="99" width="3.25390625" style="0" customWidth="1"/>
    <col min="100" max="100" width="3.50390625" style="0" customWidth="1"/>
    <col min="101" max="101" width="4.00390625" style="0" customWidth="1"/>
    <col min="102" max="102" width="3.25390625" style="0" customWidth="1"/>
    <col min="103" max="105" width="3.625" style="0" customWidth="1"/>
    <col min="106" max="106" width="3.75390625" style="0" customWidth="1"/>
    <col min="107" max="107" width="4.25390625" style="0" customWidth="1"/>
  </cols>
  <sheetData>
    <row r="1" spans="1:7" ht="21">
      <c r="A1" s="12"/>
      <c r="B1" s="13" t="s">
        <v>26</v>
      </c>
      <c r="C1" s="13" t="s">
        <v>71</v>
      </c>
      <c r="D1" s="13"/>
      <c r="E1" s="13"/>
      <c r="F1" s="13"/>
      <c r="G1" s="13"/>
    </row>
    <row r="2" spans="1:107" ht="15.75" customHeight="1">
      <c r="A2" s="93" t="s">
        <v>27</v>
      </c>
      <c r="B2" s="93"/>
      <c r="C2" s="67" t="s">
        <v>0</v>
      </c>
      <c r="D2" s="67"/>
      <c r="E2" s="67"/>
      <c r="F2" s="67"/>
      <c r="G2" s="67"/>
      <c r="H2" s="67" t="s">
        <v>1</v>
      </c>
      <c r="I2" s="67"/>
      <c r="J2" s="67"/>
      <c r="K2" s="67"/>
      <c r="L2" s="67"/>
      <c r="M2" s="67" t="s">
        <v>2</v>
      </c>
      <c r="N2" s="67"/>
      <c r="O2" s="67"/>
      <c r="P2" s="67"/>
      <c r="Q2" s="67"/>
      <c r="R2" s="67" t="s">
        <v>3</v>
      </c>
      <c r="S2" s="67"/>
      <c r="T2" s="67"/>
      <c r="U2" s="67"/>
      <c r="V2" s="67"/>
      <c r="W2" s="67" t="s">
        <v>4</v>
      </c>
      <c r="X2" s="67"/>
      <c r="Y2" s="67"/>
      <c r="Z2" s="67"/>
      <c r="AA2" s="67"/>
      <c r="AB2" s="58" t="s">
        <v>5</v>
      </c>
      <c r="AC2" s="59"/>
      <c r="AD2" s="59"/>
      <c r="AE2" s="59"/>
      <c r="AF2" s="59"/>
      <c r="AG2" s="67" t="s">
        <v>6</v>
      </c>
      <c r="AH2" s="67"/>
      <c r="AI2" s="67"/>
      <c r="AJ2" s="67"/>
      <c r="AK2" s="67"/>
      <c r="AL2" s="67" t="s">
        <v>7</v>
      </c>
      <c r="AM2" s="67"/>
      <c r="AN2" s="67"/>
      <c r="AO2" s="67"/>
      <c r="AP2" s="67"/>
      <c r="AQ2" s="67" t="s">
        <v>8</v>
      </c>
      <c r="AR2" s="67"/>
      <c r="AS2" s="67"/>
      <c r="AT2" s="67"/>
      <c r="AU2" s="67"/>
      <c r="AV2" s="67" t="s">
        <v>16</v>
      </c>
      <c r="AW2" s="67"/>
      <c r="AX2" s="67"/>
      <c r="AY2" s="67"/>
      <c r="AZ2" s="67"/>
      <c r="BA2" s="61" t="s">
        <v>17</v>
      </c>
      <c r="BB2" s="61"/>
      <c r="BC2" s="61"/>
      <c r="BD2" s="61"/>
      <c r="BE2" s="61"/>
      <c r="BF2" s="61" t="s">
        <v>18</v>
      </c>
      <c r="BG2" s="61"/>
      <c r="BH2" s="61"/>
      <c r="BI2" s="61"/>
      <c r="BJ2" s="61"/>
      <c r="BK2" s="61" t="s">
        <v>19</v>
      </c>
      <c r="BL2" s="61"/>
      <c r="BM2" s="61"/>
      <c r="BN2" s="61"/>
      <c r="BO2" s="61"/>
      <c r="BP2" s="61" t="s">
        <v>20</v>
      </c>
      <c r="BQ2" s="61"/>
      <c r="BR2" s="61"/>
      <c r="BS2" s="61"/>
      <c r="BT2" s="61"/>
      <c r="BU2" s="61" t="s">
        <v>21</v>
      </c>
      <c r="BV2" s="61"/>
      <c r="BW2" s="61"/>
      <c r="BX2" s="61"/>
      <c r="BY2" s="61"/>
      <c r="BZ2" s="61" t="s">
        <v>22</v>
      </c>
      <c r="CA2" s="61"/>
      <c r="CB2" s="61"/>
      <c r="CC2" s="61"/>
      <c r="CD2" s="61"/>
      <c r="CE2" s="61" t="s">
        <v>23</v>
      </c>
      <c r="CF2" s="61"/>
      <c r="CG2" s="61"/>
      <c r="CH2" s="61"/>
      <c r="CI2" s="61"/>
      <c r="CJ2" s="61" t="s">
        <v>24</v>
      </c>
      <c r="CK2" s="61"/>
      <c r="CL2" s="61"/>
      <c r="CM2" s="61"/>
      <c r="CN2" s="61"/>
      <c r="CO2" s="61" t="s">
        <v>25</v>
      </c>
      <c r="CP2" s="61"/>
      <c r="CQ2" s="61"/>
      <c r="CR2" s="61"/>
      <c r="CS2" s="61"/>
      <c r="CT2" s="61" t="s">
        <v>28</v>
      </c>
      <c r="CU2" s="61"/>
      <c r="CV2" s="61"/>
      <c r="CW2" s="61"/>
      <c r="CX2" s="61"/>
      <c r="CY2" s="61" t="s">
        <v>29</v>
      </c>
      <c r="CZ2" s="61"/>
      <c r="DA2" s="61"/>
      <c r="DB2" s="61"/>
      <c r="DC2" s="61"/>
    </row>
    <row r="3" spans="1:107" s="7" customFormat="1" ht="14.25">
      <c r="A3" s="92" t="s">
        <v>9</v>
      </c>
      <c r="B3" s="92"/>
      <c r="C3" s="11">
        <f>DATE(2014,2,10)</f>
        <v>41680</v>
      </c>
      <c r="D3" s="17">
        <f>DATE(2014,2,11)</f>
        <v>41681</v>
      </c>
      <c r="E3" s="11">
        <f>DATE(2014,2,12)</f>
        <v>41682</v>
      </c>
      <c r="F3" s="11">
        <f>DATE(2014,2,13)</f>
        <v>41683</v>
      </c>
      <c r="G3" s="11">
        <f>DATE(2014,2,14)</f>
        <v>41684</v>
      </c>
      <c r="H3" s="11">
        <f>DATE(2014,2,17)</f>
        <v>41687</v>
      </c>
      <c r="I3" s="11">
        <f>DATE(2014,2,18)</f>
        <v>41688</v>
      </c>
      <c r="J3" s="11">
        <f>DATE(2014,2,19)</f>
        <v>41689</v>
      </c>
      <c r="K3" s="11">
        <f>DATE(2014,2,20)</f>
        <v>41690</v>
      </c>
      <c r="L3" s="11">
        <f>DATE(2014,2,21)</f>
        <v>41691</v>
      </c>
      <c r="M3" s="11">
        <f>DATE(2014,2,24)</f>
        <v>41694</v>
      </c>
      <c r="N3" s="11">
        <f>DATE(2014,2,25)</f>
        <v>41695</v>
      </c>
      <c r="O3" s="11">
        <f>DATE(2014,2,26)</f>
        <v>41696</v>
      </c>
      <c r="P3" s="11">
        <f>DATE(2014,2,27)</f>
        <v>41697</v>
      </c>
      <c r="Q3" s="17">
        <f>DATE(2014,2,28)</f>
        <v>41698</v>
      </c>
      <c r="R3" s="11">
        <f>DATE(2014,3,3)</f>
        <v>41701</v>
      </c>
      <c r="S3" s="11">
        <f>DATE(2014,3,4)</f>
        <v>41702</v>
      </c>
      <c r="T3" s="11">
        <f>DATE(2014,3,5)</f>
        <v>41703</v>
      </c>
      <c r="U3" s="11">
        <f>DATE(2014,3,6)</f>
        <v>41704</v>
      </c>
      <c r="V3" s="11">
        <f>DATE(2014,3,7)</f>
        <v>41705</v>
      </c>
      <c r="W3" s="11">
        <f>DATE(2014,3,10)</f>
        <v>41708</v>
      </c>
      <c r="X3" s="11">
        <f>DATE(2014,3,11)</f>
        <v>41709</v>
      </c>
      <c r="Y3" s="11">
        <f>DATE(2014,3,12)</f>
        <v>41710</v>
      </c>
      <c r="Z3" s="11">
        <f>DATE(2014,3,13)</f>
        <v>41711</v>
      </c>
      <c r="AA3" s="11">
        <f>DATE(2014,3,14)</f>
        <v>41712</v>
      </c>
      <c r="AB3" s="11">
        <f>DATE(2014,3,17)</f>
        <v>41715</v>
      </c>
      <c r="AC3" s="11">
        <f>DATE(2014,3,18)</f>
        <v>41716</v>
      </c>
      <c r="AD3" s="11">
        <f>DATE(2014,3,19)</f>
        <v>41717</v>
      </c>
      <c r="AE3" s="11">
        <f>DATE(2014,3,20)</f>
        <v>41718</v>
      </c>
      <c r="AF3" s="11">
        <f>DATE(2014,3,21)</f>
        <v>41719</v>
      </c>
      <c r="AG3" s="11">
        <f>DATE(2014,3,24)</f>
        <v>41722</v>
      </c>
      <c r="AH3" s="11">
        <f>DATE(2014,3,25)</f>
        <v>41723</v>
      </c>
      <c r="AI3" s="11">
        <f>DATE(2014,3,26)</f>
        <v>41724</v>
      </c>
      <c r="AJ3" s="11">
        <f>DATE(2014,3,27)</f>
        <v>41725</v>
      </c>
      <c r="AK3" s="11">
        <f>DATE(2014,3,28)</f>
        <v>41726</v>
      </c>
      <c r="AL3" s="11">
        <f>DATE(2014,3,31)</f>
        <v>41729</v>
      </c>
      <c r="AM3" s="11">
        <f>DATE(2014,4,1)</f>
        <v>41730</v>
      </c>
      <c r="AN3" s="11">
        <f>DATE(2014,4,2)</f>
        <v>41731</v>
      </c>
      <c r="AO3" s="11">
        <f>DATE(2014,4,3)</f>
        <v>41732</v>
      </c>
      <c r="AP3" s="17">
        <f>DATE(2014,4,4)</f>
        <v>41733</v>
      </c>
      <c r="AQ3" s="11">
        <f>DATE(2014,4,7)</f>
        <v>41736</v>
      </c>
      <c r="AR3" s="11">
        <f>DATE(2014,4,8)</f>
        <v>41737</v>
      </c>
      <c r="AS3" s="11">
        <f>DATE(2014,4,9)</f>
        <v>41738</v>
      </c>
      <c r="AT3" s="11">
        <f>DATE(2014,4,10)</f>
        <v>41739</v>
      </c>
      <c r="AU3" s="11">
        <f>DATE(2014,4,11)</f>
        <v>41740</v>
      </c>
      <c r="AV3" s="11">
        <f>DATE(2014,4,14)</f>
        <v>41743</v>
      </c>
      <c r="AW3" s="11">
        <f>DATE(2014,4,15)</f>
        <v>41744</v>
      </c>
      <c r="AX3" s="11">
        <f>DATE(2014,4,16)</f>
        <v>41745</v>
      </c>
      <c r="AY3" s="11">
        <f>DATE(2014,4,17)</f>
        <v>41746</v>
      </c>
      <c r="AZ3" s="11">
        <f>DATE(2014,4,18)</f>
        <v>41747</v>
      </c>
      <c r="BA3" s="11">
        <f>DATE(2014,4,21)</f>
        <v>41750</v>
      </c>
      <c r="BB3" s="11">
        <f>DATE(2014,4,22)</f>
        <v>41751</v>
      </c>
      <c r="BC3" s="11">
        <f>DATE(2014,4,23)</f>
        <v>41752</v>
      </c>
      <c r="BD3" s="11">
        <f>DATE(2014,4,24)</f>
        <v>41753</v>
      </c>
      <c r="BE3" s="11">
        <f>DATE(2014,4,25)</f>
        <v>41754</v>
      </c>
      <c r="BF3" s="11">
        <f>DATE(2014,4,28)</f>
        <v>41757</v>
      </c>
      <c r="BG3" s="11">
        <f>DATE(2014,4,29)</f>
        <v>41758</v>
      </c>
      <c r="BH3" s="11">
        <f>DATE(2014,4,30)</f>
        <v>41759</v>
      </c>
      <c r="BI3" s="11">
        <f>DATE(2014,5,1)</f>
        <v>41760</v>
      </c>
      <c r="BJ3" s="11">
        <f>DATE(2014,5,2)</f>
        <v>41761</v>
      </c>
      <c r="BK3" s="11">
        <f>DATE(2014,5,5)</f>
        <v>41764</v>
      </c>
      <c r="BL3" s="11">
        <f>DATE(2014,5,6)</f>
        <v>41765</v>
      </c>
      <c r="BM3" s="11">
        <f>DATE(2014,5,7)</f>
        <v>41766</v>
      </c>
      <c r="BN3" s="11">
        <f>DATE(2014,5,8)</f>
        <v>41767</v>
      </c>
      <c r="BO3" s="17">
        <f>DATE(2014,5,9)</f>
        <v>41768</v>
      </c>
      <c r="BP3" s="11">
        <f>DATE(2014,5,12)</f>
        <v>41771</v>
      </c>
      <c r="BQ3" s="11">
        <f>DATE(2014,5,13)</f>
        <v>41772</v>
      </c>
      <c r="BR3" s="11">
        <f>DATE(2014,5,14)</f>
        <v>41773</v>
      </c>
      <c r="BS3" s="11">
        <f>DATE(2014,5,15)</f>
        <v>41774</v>
      </c>
      <c r="BT3" s="11">
        <f>DATE(2014,5,16)</f>
        <v>41775</v>
      </c>
      <c r="BU3" s="11">
        <f>DATE(2014,5,19)</f>
        <v>41778</v>
      </c>
      <c r="BV3" s="11">
        <f>DATE(2014,5,20)</f>
        <v>41779</v>
      </c>
      <c r="BW3" s="11">
        <f>DATE(2014,5,21)</f>
        <v>41780</v>
      </c>
      <c r="BX3" s="11">
        <f>DATE(2014,5,22)</f>
        <v>41781</v>
      </c>
      <c r="BY3" s="11">
        <f>DATE(2014,5,23)</f>
        <v>41782</v>
      </c>
      <c r="BZ3" s="11">
        <f>DATE(2014,5,26)</f>
        <v>41785</v>
      </c>
      <c r="CA3" s="11">
        <f>DATE(2014,5,27)</f>
        <v>41786</v>
      </c>
      <c r="CB3" s="11">
        <f>DATE(2014,5,28)</f>
        <v>41787</v>
      </c>
      <c r="CC3" s="11">
        <f>DATE(2014,5,29)</f>
        <v>41788</v>
      </c>
      <c r="CD3" s="11">
        <f>DATE(2014,5,30)</f>
        <v>41789</v>
      </c>
      <c r="CE3" s="17">
        <f>DATE(2014,6,2)</f>
        <v>41792</v>
      </c>
      <c r="CF3" s="11">
        <f>DATE(2014,6,3)</f>
        <v>41793</v>
      </c>
      <c r="CG3" s="11">
        <f>DATE(2014,6,4)</f>
        <v>41794</v>
      </c>
      <c r="CH3" s="11">
        <f>DATE(2014,6,5)</f>
        <v>41795</v>
      </c>
      <c r="CI3" s="11">
        <f>DATE(2014,6,6)</f>
        <v>41796</v>
      </c>
      <c r="CJ3" s="11">
        <f>DATE(2014,6,9)</f>
        <v>41799</v>
      </c>
      <c r="CK3" s="11">
        <f>DATE(2014,6,10)</f>
        <v>41800</v>
      </c>
      <c r="CL3" s="11">
        <f>DATE(2014,6,11)</f>
        <v>41801</v>
      </c>
      <c r="CM3" s="11">
        <f>DATE(2014,6,12)</f>
        <v>41802</v>
      </c>
      <c r="CN3" s="11">
        <f>DATE(2014,6,13)</f>
        <v>41803</v>
      </c>
      <c r="CO3" s="11">
        <f>DATE(2014,6,16)</f>
        <v>41806</v>
      </c>
      <c r="CP3" s="11">
        <f>DATE(2014,6,17)</f>
        <v>41807</v>
      </c>
      <c r="CQ3" s="11">
        <f>DATE(2014,6,18)</f>
        <v>41808</v>
      </c>
      <c r="CR3" s="11">
        <f>DATE(2014,6,19)</f>
        <v>41809</v>
      </c>
      <c r="CS3" s="11">
        <f>DATE(2014,6,20)</f>
        <v>41810</v>
      </c>
      <c r="CT3" s="11">
        <f>DATE(2014,6,23)</f>
        <v>41813</v>
      </c>
      <c r="CU3" s="11">
        <f>DATE(2014,6,24)</f>
        <v>41814</v>
      </c>
      <c r="CV3" s="11">
        <f>DATE(2014,6,25)</f>
        <v>41815</v>
      </c>
      <c r="CW3" s="11">
        <f>DATE(2014,6,26)</f>
        <v>41816</v>
      </c>
      <c r="CX3" s="11">
        <f>DATE(2014,6,27)</f>
        <v>41817</v>
      </c>
      <c r="CY3" s="17">
        <f>DATE(2014,6,30)</f>
        <v>41820</v>
      </c>
      <c r="CZ3" s="11">
        <f>DATE(2014,7,1)</f>
        <v>41821</v>
      </c>
      <c r="DA3" s="11">
        <f>DATE(2014,7,2)</f>
        <v>41822</v>
      </c>
      <c r="DB3" s="11">
        <f>DATE(2014,7,3)</f>
        <v>41823</v>
      </c>
      <c r="DC3" s="11">
        <f>DATE(2014,7,4)</f>
        <v>41824</v>
      </c>
    </row>
    <row r="4" spans="1:107" s="14" customFormat="1" ht="61.5" customHeight="1">
      <c r="A4" s="94" t="s">
        <v>30</v>
      </c>
      <c r="B4" s="95"/>
      <c r="C4" s="89" t="s">
        <v>46</v>
      </c>
      <c r="D4" s="89"/>
      <c r="E4" s="89"/>
      <c r="F4" s="89"/>
      <c r="G4" s="89"/>
      <c r="H4" s="89" t="s">
        <v>59</v>
      </c>
      <c r="I4" s="89"/>
      <c r="J4" s="89"/>
      <c r="K4" s="89"/>
      <c r="L4" s="89"/>
      <c r="M4" s="32" t="s">
        <v>60</v>
      </c>
      <c r="N4" s="90"/>
      <c r="O4" s="90"/>
      <c r="P4" s="90"/>
      <c r="Q4" s="91"/>
      <c r="R4" s="78"/>
      <c r="S4" s="78"/>
      <c r="T4" s="78"/>
      <c r="U4" s="78"/>
      <c r="V4" s="78"/>
      <c r="W4" s="78"/>
      <c r="X4" s="78"/>
      <c r="Y4" s="78"/>
      <c r="Z4" s="78"/>
      <c r="AA4" s="78"/>
      <c r="AB4" s="96" t="s">
        <v>146</v>
      </c>
      <c r="AC4" s="81"/>
      <c r="AD4" s="81"/>
      <c r="AE4" s="81"/>
      <c r="AF4" s="81"/>
      <c r="AG4" s="78"/>
      <c r="AH4" s="78"/>
      <c r="AI4" s="78"/>
      <c r="AJ4" s="78"/>
      <c r="AK4" s="78"/>
      <c r="AL4" s="78" t="s">
        <v>147</v>
      </c>
      <c r="AM4" s="78"/>
      <c r="AN4" s="78"/>
      <c r="AO4" s="78"/>
      <c r="AP4" s="78"/>
      <c r="AQ4" s="78"/>
      <c r="AR4" s="78"/>
      <c r="AS4" s="78"/>
      <c r="AT4" s="78"/>
      <c r="AU4" s="78"/>
      <c r="AV4" s="80" t="s">
        <v>149</v>
      </c>
      <c r="AW4" s="81"/>
      <c r="AX4" s="81"/>
      <c r="AY4" s="81"/>
      <c r="AZ4" s="82"/>
      <c r="BA4" s="83"/>
      <c r="BB4" s="83"/>
      <c r="BC4" s="83"/>
      <c r="BD4" s="83"/>
      <c r="BE4" s="83"/>
      <c r="BF4" s="83" t="s">
        <v>144</v>
      </c>
      <c r="BG4" s="83"/>
      <c r="BH4" s="83"/>
      <c r="BI4" s="83"/>
      <c r="BJ4" s="83"/>
      <c r="BK4" s="84" t="s">
        <v>148</v>
      </c>
      <c r="BL4" s="85"/>
      <c r="BM4" s="85"/>
      <c r="BN4" s="85"/>
      <c r="BO4" s="86"/>
      <c r="BP4" s="78" t="s">
        <v>141</v>
      </c>
      <c r="BQ4" s="83"/>
      <c r="BR4" s="83"/>
      <c r="BS4" s="83"/>
      <c r="BT4" s="83"/>
      <c r="BU4" s="88" t="s">
        <v>140</v>
      </c>
      <c r="BV4" s="78"/>
      <c r="BW4" s="78"/>
      <c r="BX4" s="78"/>
      <c r="BY4" s="78"/>
      <c r="BZ4" s="78" t="s">
        <v>142</v>
      </c>
      <c r="CA4" s="78"/>
      <c r="CB4" s="78"/>
      <c r="CC4" s="78"/>
      <c r="CD4" s="78"/>
      <c r="CE4" s="87" t="s">
        <v>143</v>
      </c>
      <c r="CF4" s="78"/>
      <c r="CG4" s="78"/>
      <c r="CH4" s="78"/>
      <c r="CI4" s="78"/>
      <c r="CJ4" s="72"/>
      <c r="CK4" s="73"/>
      <c r="CL4" s="73"/>
      <c r="CM4" s="73"/>
      <c r="CN4" s="74"/>
      <c r="CO4" s="75" t="s">
        <v>47</v>
      </c>
      <c r="CP4" s="76"/>
      <c r="CQ4" s="76"/>
      <c r="CR4" s="76"/>
      <c r="CS4" s="77"/>
      <c r="CT4" s="75"/>
      <c r="CU4" s="76"/>
      <c r="CV4" s="76"/>
      <c r="CW4" s="76"/>
      <c r="CX4" s="77"/>
      <c r="CY4" s="78" t="s">
        <v>58</v>
      </c>
      <c r="CZ4" s="78"/>
      <c r="DA4" s="78"/>
      <c r="DB4" s="78"/>
      <c r="DC4" s="78"/>
    </row>
    <row r="5" spans="1:107" ht="25.5" customHeight="1">
      <c r="A5" s="92" t="s">
        <v>10</v>
      </c>
      <c r="B5" s="92"/>
      <c r="C5" s="52" t="s">
        <v>166</v>
      </c>
      <c r="D5" s="53"/>
      <c r="E5" s="53"/>
      <c r="F5" s="53"/>
      <c r="G5" s="53"/>
      <c r="H5" s="69"/>
      <c r="I5" s="69"/>
      <c r="J5" s="69"/>
      <c r="K5" s="69"/>
      <c r="L5" s="69"/>
      <c r="M5" s="69"/>
      <c r="N5" s="69"/>
      <c r="O5" s="69"/>
      <c r="P5" s="69"/>
      <c r="Q5" s="69"/>
      <c r="R5" s="69"/>
      <c r="S5" s="69"/>
      <c r="T5" s="69"/>
      <c r="U5" s="69"/>
      <c r="V5" s="70"/>
      <c r="W5" s="52" t="s">
        <v>165</v>
      </c>
      <c r="X5" s="53"/>
      <c r="Y5" s="53"/>
      <c r="Z5" s="53"/>
      <c r="AA5" s="53"/>
      <c r="AB5" s="69"/>
      <c r="AC5" s="69"/>
      <c r="AD5" s="69"/>
      <c r="AE5" s="69"/>
      <c r="AF5" s="69"/>
      <c r="AG5" s="69"/>
      <c r="AH5" s="69"/>
      <c r="AI5" s="69"/>
      <c r="AJ5" s="69"/>
      <c r="AK5" s="69"/>
      <c r="AL5" s="69"/>
      <c r="AM5" s="69"/>
      <c r="AN5" s="69"/>
      <c r="AO5" s="69"/>
      <c r="AP5" s="69"/>
      <c r="AQ5" s="69"/>
      <c r="AR5" s="69"/>
      <c r="AS5" s="69"/>
      <c r="AT5" s="69"/>
      <c r="AU5" s="69"/>
      <c r="AV5" s="69"/>
      <c r="AW5" s="69"/>
      <c r="AX5" s="69"/>
      <c r="AY5" s="69"/>
      <c r="AZ5" s="70"/>
      <c r="BA5" s="52" t="s">
        <v>167</v>
      </c>
      <c r="BB5" s="53"/>
      <c r="BC5" s="53"/>
      <c r="BD5" s="53"/>
      <c r="BE5" s="53"/>
      <c r="BF5" s="69"/>
      <c r="BG5" s="69"/>
      <c r="BH5" s="69"/>
      <c r="BI5" s="69"/>
      <c r="BJ5" s="69"/>
      <c r="BK5" s="69"/>
      <c r="BL5" s="69"/>
      <c r="BM5" s="69"/>
      <c r="BN5" s="69"/>
      <c r="BO5" s="69"/>
      <c r="BP5" s="69"/>
      <c r="BQ5" s="69"/>
      <c r="BR5" s="69"/>
      <c r="BS5" s="69"/>
      <c r="BT5" s="69"/>
      <c r="BU5" s="69"/>
      <c r="BV5" s="69"/>
      <c r="BW5" s="69"/>
      <c r="BX5" s="69"/>
      <c r="BY5" s="69"/>
      <c r="BZ5" s="69"/>
      <c r="CA5" s="69"/>
      <c r="CB5" s="69"/>
      <c r="CC5" s="69"/>
      <c r="CD5" s="70"/>
      <c r="CE5" s="52" t="s">
        <v>168</v>
      </c>
      <c r="CF5" s="53"/>
      <c r="CG5" s="53"/>
      <c r="CH5" s="53"/>
      <c r="CI5" s="53"/>
      <c r="CJ5" s="69"/>
      <c r="CK5" s="69"/>
      <c r="CL5" s="69"/>
      <c r="CM5" s="69"/>
      <c r="CN5" s="69"/>
      <c r="CO5" s="69"/>
      <c r="CP5" s="69"/>
      <c r="CQ5" s="69"/>
      <c r="CR5" s="69"/>
      <c r="CS5" s="69"/>
      <c r="CT5" s="69"/>
      <c r="CU5" s="69"/>
      <c r="CV5" s="69"/>
      <c r="CW5" s="69"/>
      <c r="CX5" s="70"/>
      <c r="CY5" s="45"/>
      <c r="CZ5" s="45"/>
      <c r="DA5" s="45"/>
      <c r="DB5" s="45"/>
      <c r="DC5" s="45"/>
    </row>
    <row r="6" spans="1:107" ht="63.75" customHeight="1">
      <c r="A6" s="93" t="s">
        <v>31</v>
      </c>
      <c r="B6" s="16" t="s">
        <v>11</v>
      </c>
      <c r="C6" s="42" t="s">
        <v>82</v>
      </c>
      <c r="D6" s="53"/>
      <c r="E6" s="53"/>
      <c r="F6" s="53"/>
      <c r="G6" s="53"/>
      <c r="H6" s="69"/>
      <c r="I6" s="69"/>
      <c r="J6" s="69"/>
      <c r="K6" s="69"/>
      <c r="L6" s="69"/>
      <c r="M6" s="69"/>
      <c r="N6" s="69"/>
      <c r="O6" s="69"/>
      <c r="P6" s="69"/>
      <c r="Q6" s="69"/>
      <c r="R6" s="69"/>
      <c r="S6" s="69"/>
      <c r="T6" s="69"/>
      <c r="U6" s="69"/>
      <c r="V6" s="69"/>
      <c r="W6" s="69"/>
      <c r="X6" s="69"/>
      <c r="Y6" s="69"/>
      <c r="Z6" s="69"/>
      <c r="AA6" s="70"/>
      <c r="AB6" s="99" t="s">
        <v>92</v>
      </c>
      <c r="AC6" s="39"/>
      <c r="AD6" s="39"/>
      <c r="AE6" s="39"/>
      <c r="AF6" s="39"/>
      <c r="AG6" s="100"/>
      <c r="AH6" s="100"/>
      <c r="AI6" s="100"/>
      <c r="AJ6" s="100"/>
      <c r="AK6" s="100"/>
      <c r="AL6" s="100"/>
      <c r="AM6" s="100"/>
      <c r="AN6" s="100"/>
      <c r="AO6" s="100"/>
      <c r="AP6" s="100"/>
      <c r="AQ6" s="100"/>
      <c r="AR6" s="100"/>
      <c r="AS6" s="100"/>
      <c r="AT6" s="100"/>
      <c r="AU6" s="100"/>
      <c r="AV6" s="100"/>
      <c r="AW6" s="100"/>
      <c r="AX6" s="100"/>
      <c r="AY6" s="100"/>
      <c r="AZ6" s="101"/>
      <c r="BA6" s="104" t="s">
        <v>123</v>
      </c>
      <c r="BB6" s="105"/>
      <c r="BC6" s="105"/>
      <c r="BD6" s="105"/>
      <c r="BE6" s="105"/>
      <c r="BF6" s="105"/>
      <c r="BG6" s="105"/>
      <c r="BH6" s="105"/>
      <c r="BI6" s="105"/>
      <c r="BJ6" s="105"/>
      <c r="BK6" s="105"/>
      <c r="BL6" s="105"/>
      <c r="BM6" s="105"/>
      <c r="BN6" s="105"/>
      <c r="BO6" s="105"/>
      <c r="BP6" s="105"/>
      <c r="BQ6" s="105"/>
      <c r="BR6" s="105"/>
      <c r="BS6" s="105"/>
      <c r="BT6" s="105"/>
      <c r="BU6" s="37" t="s">
        <v>124</v>
      </c>
      <c r="BV6" s="51"/>
      <c r="BW6" s="51"/>
      <c r="BX6" s="51"/>
      <c r="BY6" s="51"/>
      <c r="BZ6" s="51"/>
      <c r="CA6" s="51"/>
      <c r="CB6" s="51"/>
      <c r="CC6" s="51"/>
      <c r="CD6" s="51"/>
      <c r="CE6" s="51"/>
      <c r="CF6" s="51"/>
      <c r="CG6" s="51"/>
      <c r="CH6" s="51"/>
      <c r="CI6" s="51"/>
      <c r="CJ6" s="51"/>
      <c r="CK6" s="51"/>
      <c r="CL6" s="51"/>
      <c r="CM6" s="51"/>
      <c r="CN6" s="51"/>
      <c r="CO6" s="51" t="s">
        <v>125</v>
      </c>
      <c r="CP6" s="51"/>
      <c r="CQ6" s="51"/>
      <c r="CR6" s="51"/>
      <c r="CS6" s="51"/>
      <c r="CT6" s="51" t="s">
        <v>126</v>
      </c>
      <c r="CU6" s="51"/>
      <c r="CV6" s="51"/>
      <c r="CW6" s="51"/>
      <c r="CX6" s="51"/>
      <c r="CY6" s="45"/>
      <c r="CZ6" s="45"/>
      <c r="DA6" s="45"/>
      <c r="DB6" s="45"/>
      <c r="DC6" s="45"/>
    </row>
    <row r="7" spans="1:107" ht="126.75" customHeight="1">
      <c r="A7" s="93"/>
      <c r="B7" s="16" t="s">
        <v>12</v>
      </c>
      <c r="C7" s="52" t="s">
        <v>114</v>
      </c>
      <c r="D7" s="97"/>
      <c r="E7" s="97"/>
      <c r="F7" s="97"/>
      <c r="G7" s="97"/>
      <c r="H7" s="97"/>
      <c r="I7" s="97"/>
      <c r="J7" s="97"/>
      <c r="K7" s="97"/>
      <c r="L7" s="97"/>
      <c r="M7" s="97"/>
      <c r="N7" s="97"/>
      <c r="O7" s="97"/>
      <c r="P7" s="97"/>
      <c r="Q7" s="97"/>
      <c r="R7" s="97"/>
      <c r="S7" s="97"/>
      <c r="T7" s="97"/>
      <c r="U7" s="97"/>
      <c r="V7" s="98"/>
      <c r="W7" s="52" t="s">
        <v>115</v>
      </c>
      <c r="X7" s="53"/>
      <c r="Y7" s="53"/>
      <c r="Z7" s="53"/>
      <c r="AA7" s="53"/>
      <c r="AB7" s="53"/>
      <c r="AC7" s="53"/>
      <c r="AD7" s="53"/>
      <c r="AE7" s="53"/>
      <c r="AF7" s="53"/>
      <c r="AG7" s="53"/>
      <c r="AH7" s="53"/>
      <c r="AI7" s="53"/>
      <c r="AJ7" s="53"/>
      <c r="AK7" s="53"/>
      <c r="AL7" s="53"/>
      <c r="AM7" s="53"/>
      <c r="AN7" s="53"/>
      <c r="AO7" s="53"/>
      <c r="AP7" s="54"/>
      <c r="AQ7" s="56" t="s">
        <v>116</v>
      </c>
      <c r="AR7" s="79"/>
      <c r="AS7" s="79"/>
      <c r="AT7" s="79"/>
      <c r="AU7" s="79"/>
      <c r="AV7" s="56" t="s">
        <v>117</v>
      </c>
      <c r="AW7" s="45"/>
      <c r="AX7" s="45"/>
      <c r="AY7" s="45"/>
      <c r="AZ7" s="45"/>
      <c r="BA7" s="42" t="s">
        <v>118</v>
      </c>
      <c r="BB7" s="53"/>
      <c r="BC7" s="53"/>
      <c r="BD7" s="53"/>
      <c r="BE7" s="53"/>
      <c r="BF7" s="53"/>
      <c r="BG7" s="53"/>
      <c r="BH7" s="53"/>
      <c r="BI7" s="53"/>
      <c r="BJ7" s="53"/>
      <c r="BK7" s="53"/>
      <c r="BL7" s="53"/>
      <c r="BM7" s="53"/>
      <c r="BN7" s="53"/>
      <c r="BO7" s="53"/>
      <c r="BP7" s="53"/>
      <c r="BQ7" s="53"/>
      <c r="BR7" s="53"/>
      <c r="BS7" s="53"/>
      <c r="BT7" s="54"/>
      <c r="BU7" s="52" t="s">
        <v>119</v>
      </c>
      <c r="BV7" s="53"/>
      <c r="BW7" s="53"/>
      <c r="BX7" s="53"/>
      <c r="BY7" s="53"/>
      <c r="BZ7" s="53"/>
      <c r="CA7" s="53"/>
      <c r="CB7" s="53"/>
      <c r="CC7" s="53"/>
      <c r="CD7" s="53"/>
      <c r="CE7" s="53"/>
      <c r="CF7" s="53"/>
      <c r="CG7" s="53"/>
      <c r="CH7" s="53"/>
      <c r="CI7" s="53"/>
      <c r="CJ7" s="53"/>
      <c r="CK7" s="53"/>
      <c r="CL7" s="53"/>
      <c r="CM7" s="53"/>
      <c r="CN7" s="54"/>
      <c r="CO7" s="42" t="s">
        <v>120</v>
      </c>
      <c r="CP7" s="53"/>
      <c r="CQ7" s="53"/>
      <c r="CR7" s="53"/>
      <c r="CS7" s="54"/>
      <c r="CT7" s="42" t="s">
        <v>121</v>
      </c>
      <c r="CU7" s="53"/>
      <c r="CV7" s="53"/>
      <c r="CW7" s="53"/>
      <c r="CX7" s="54"/>
      <c r="CY7" s="56" t="s">
        <v>122</v>
      </c>
      <c r="CZ7" s="45"/>
      <c r="DA7" s="45"/>
      <c r="DB7" s="45"/>
      <c r="DC7" s="45"/>
    </row>
    <row r="8" spans="1:107" ht="63.75" customHeight="1">
      <c r="A8" s="93"/>
      <c r="B8" s="16" t="s">
        <v>61</v>
      </c>
      <c r="C8" s="26" t="s">
        <v>62</v>
      </c>
      <c r="D8" s="27"/>
      <c r="E8" s="27"/>
      <c r="F8" s="27"/>
      <c r="G8" s="27"/>
      <c r="H8" s="27"/>
      <c r="I8" s="27"/>
      <c r="J8" s="27"/>
      <c r="K8" s="27"/>
      <c r="L8" s="27"/>
      <c r="M8" s="27"/>
      <c r="N8" s="27"/>
      <c r="O8" s="27"/>
      <c r="P8" s="27"/>
      <c r="Q8" s="41"/>
      <c r="R8" s="26" t="s">
        <v>63</v>
      </c>
      <c r="S8" s="27"/>
      <c r="T8" s="27"/>
      <c r="U8" s="27"/>
      <c r="V8" s="27"/>
      <c r="W8" s="27"/>
      <c r="X8" s="27"/>
      <c r="Y8" s="27"/>
      <c r="Z8" s="27"/>
      <c r="AA8" s="27"/>
      <c r="AB8" s="27"/>
      <c r="AC8" s="27"/>
      <c r="AD8" s="27"/>
      <c r="AE8" s="27"/>
      <c r="AF8" s="41"/>
      <c r="AG8" s="45" t="s">
        <v>64</v>
      </c>
      <c r="AH8" s="45"/>
      <c r="AI8" s="45"/>
      <c r="AJ8" s="45"/>
      <c r="AK8" s="45"/>
      <c r="AL8" s="26" t="s">
        <v>65</v>
      </c>
      <c r="AM8" s="27"/>
      <c r="AN8" s="27"/>
      <c r="AO8" s="27"/>
      <c r="AP8" s="27"/>
      <c r="AQ8" s="27"/>
      <c r="AR8" s="27"/>
      <c r="AS8" s="27"/>
      <c r="AT8" s="27"/>
      <c r="AU8" s="27"/>
      <c r="AV8" s="27"/>
      <c r="AW8" s="27"/>
      <c r="AX8" s="27"/>
      <c r="AY8" s="27"/>
      <c r="AZ8" s="41"/>
      <c r="BA8" s="42" t="s">
        <v>66</v>
      </c>
      <c r="BB8" s="43"/>
      <c r="BC8" s="43"/>
      <c r="BD8" s="43"/>
      <c r="BE8" s="43"/>
      <c r="BF8" s="43"/>
      <c r="BG8" s="43"/>
      <c r="BH8" s="43"/>
      <c r="BI8" s="43"/>
      <c r="BJ8" s="43"/>
      <c r="BK8" s="43"/>
      <c r="BL8" s="43"/>
      <c r="BM8" s="43"/>
      <c r="BN8" s="43"/>
      <c r="BO8" s="44"/>
      <c r="BP8" s="26" t="s">
        <v>67</v>
      </c>
      <c r="BQ8" s="27"/>
      <c r="BR8" s="27"/>
      <c r="BS8" s="27"/>
      <c r="BT8" s="27"/>
      <c r="BU8" s="27"/>
      <c r="BV8" s="27"/>
      <c r="BW8" s="27"/>
      <c r="BX8" s="27"/>
      <c r="BY8" s="27"/>
      <c r="BZ8" s="27"/>
      <c r="CA8" s="27"/>
      <c r="CB8" s="27"/>
      <c r="CC8" s="27"/>
      <c r="CD8" s="41"/>
      <c r="CE8" s="45" t="s">
        <v>68</v>
      </c>
      <c r="CF8" s="45"/>
      <c r="CG8" s="45"/>
      <c r="CH8" s="45"/>
      <c r="CI8" s="45"/>
      <c r="CJ8" s="45" t="s">
        <v>69</v>
      </c>
      <c r="CK8" s="45"/>
      <c r="CL8" s="45"/>
      <c r="CM8" s="45"/>
      <c r="CN8" s="45"/>
      <c r="CO8" s="46" t="s">
        <v>70</v>
      </c>
      <c r="CP8" s="47"/>
      <c r="CQ8" s="47"/>
      <c r="CR8" s="47"/>
      <c r="CS8" s="48"/>
      <c r="CT8" s="52" t="s">
        <v>126</v>
      </c>
      <c r="CU8" s="53"/>
      <c r="CV8" s="53"/>
      <c r="CW8" s="53"/>
      <c r="CX8" s="54"/>
      <c r="CY8" s="49"/>
      <c r="CZ8" s="49"/>
      <c r="DA8" s="49"/>
      <c r="DB8" s="49"/>
      <c r="DC8" s="49"/>
    </row>
    <row r="9" spans="1:107" ht="81" customHeight="1">
      <c r="A9" s="93" t="s">
        <v>13</v>
      </c>
      <c r="B9" s="93"/>
      <c r="C9" s="32" t="s">
        <v>184</v>
      </c>
      <c r="D9" s="33"/>
      <c r="E9" s="33"/>
      <c r="F9" s="33"/>
      <c r="G9" s="33"/>
      <c r="H9" s="30"/>
      <c r="I9" s="30"/>
      <c r="J9" s="30"/>
      <c r="K9" s="30"/>
      <c r="L9" s="31"/>
      <c r="M9" s="23" t="s">
        <v>185</v>
      </c>
      <c r="N9" s="24"/>
      <c r="O9" s="24"/>
      <c r="P9" s="24"/>
      <c r="Q9" s="24"/>
      <c r="R9" s="30"/>
      <c r="S9" s="30"/>
      <c r="T9" s="30"/>
      <c r="U9" s="30"/>
      <c r="V9" s="30"/>
      <c r="W9" s="30"/>
      <c r="X9" s="30"/>
      <c r="Y9" s="30"/>
      <c r="Z9" s="30"/>
      <c r="AA9" s="31"/>
      <c r="AB9" s="32" t="s">
        <v>186</v>
      </c>
      <c r="AC9" s="33"/>
      <c r="AD9" s="33"/>
      <c r="AE9" s="33"/>
      <c r="AF9" s="33"/>
      <c r="AG9" s="106"/>
      <c r="AH9" s="106"/>
      <c r="AI9" s="106"/>
      <c r="AJ9" s="106"/>
      <c r="AK9" s="107"/>
      <c r="AL9" s="23" t="s">
        <v>187</v>
      </c>
      <c r="AM9" s="24"/>
      <c r="AN9" s="24"/>
      <c r="AO9" s="24"/>
      <c r="AP9" s="24"/>
      <c r="AQ9" s="30"/>
      <c r="AR9" s="30"/>
      <c r="AS9" s="30"/>
      <c r="AT9" s="30"/>
      <c r="AU9" s="31"/>
      <c r="AV9" s="45" t="s">
        <v>72</v>
      </c>
      <c r="AW9" s="45"/>
      <c r="AX9" s="45"/>
      <c r="AY9" s="45"/>
      <c r="AZ9" s="45"/>
      <c r="BA9" s="46" t="s">
        <v>188</v>
      </c>
      <c r="BB9" s="47"/>
      <c r="BC9" s="47"/>
      <c r="BD9" s="47"/>
      <c r="BE9" s="47"/>
      <c r="BF9" s="108"/>
      <c r="BG9" s="108"/>
      <c r="BH9" s="108"/>
      <c r="BI9" s="108"/>
      <c r="BJ9" s="109"/>
      <c r="BK9" s="84" t="s">
        <v>73</v>
      </c>
      <c r="BL9" s="53"/>
      <c r="BM9" s="53"/>
      <c r="BN9" s="53"/>
      <c r="BO9" s="54"/>
      <c r="BP9" s="42" t="s">
        <v>189</v>
      </c>
      <c r="BQ9" s="43"/>
      <c r="BR9" s="43"/>
      <c r="BS9" s="43"/>
      <c r="BT9" s="43"/>
      <c r="BU9" s="110"/>
      <c r="BV9" s="110"/>
      <c r="BW9" s="110"/>
      <c r="BX9" s="110"/>
      <c r="BY9" s="111"/>
      <c r="BZ9" s="42" t="s">
        <v>74</v>
      </c>
      <c r="CA9" s="53"/>
      <c r="CB9" s="53"/>
      <c r="CC9" s="53"/>
      <c r="CD9" s="53"/>
      <c r="CE9" s="69"/>
      <c r="CF9" s="69"/>
      <c r="CG9" s="69"/>
      <c r="CH9" s="69"/>
      <c r="CI9" s="70"/>
      <c r="CJ9" s="56" t="s">
        <v>155</v>
      </c>
      <c r="CK9" s="68"/>
      <c r="CL9" s="68"/>
      <c r="CM9" s="68"/>
      <c r="CN9" s="68"/>
      <c r="CO9" s="45" t="s">
        <v>125</v>
      </c>
      <c r="CP9" s="68"/>
      <c r="CQ9" s="68"/>
      <c r="CR9" s="68"/>
      <c r="CS9" s="68"/>
      <c r="CT9" s="52" t="s">
        <v>75</v>
      </c>
      <c r="CU9" s="53"/>
      <c r="CV9" s="53"/>
      <c r="CW9" s="53"/>
      <c r="CX9" s="54"/>
      <c r="CY9" s="45"/>
      <c r="CZ9" s="45"/>
      <c r="DA9" s="45"/>
      <c r="DB9" s="45"/>
      <c r="DC9" s="45"/>
    </row>
    <row r="10" spans="1:107" ht="105.75" customHeight="1">
      <c r="A10" s="93" t="s">
        <v>32</v>
      </c>
      <c r="B10" s="93"/>
      <c r="C10" s="23" t="s">
        <v>169</v>
      </c>
      <c r="D10" s="24"/>
      <c r="E10" s="24"/>
      <c r="F10" s="24"/>
      <c r="G10" s="24"/>
      <c r="H10" s="30"/>
      <c r="I10" s="30"/>
      <c r="J10" s="30"/>
      <c r="K10" s="30"/>
      <c r="L10" s="31"/>
      <c r="M10" s="23" t="s">
        <v>170</v>
      </c>
      <c r="N10" s="24"/>
      <c r="O10" s="24"/>
      <c r="P10" s="24"/>
      <c r="Q10" s="25"/>
      <c r="R10" s="23" t="s">
        <v>171</v>
      </c>
      <c r="S10" s="24"/>
      <c r="T10" s="24"/>
      <c r="U10" s="24"/>
      <c r="V10" s="24"/>
      <c r="W10" s="30"/>
      <c r="X10" s="30"/>
      <c r="Y10" s="30"/>
      <c r="Z10" s="30"/>
      <c r="AA10" s="31"/>
      <c r="AB10" s="32" t="s">
        <v>172</v>
      </c>
      <c r="AC10" s="33"/>
      <c r="AD10" s="33"/>
      <c r="AE10" s="33"/>
      <c r="AF10" s="34"/>
      <c r="AG10" s="23" t="s">
        <v>173</v>
      </c>
      <c r="AH10" s="24"/>
      <c r="AI10" s="24"/>
      <c r="AJ10" s="24"/>
      <c r="AK10" s="24"/>
      <c r="AL10" s="30"/>
      <c r="AM10" s="30"/>
      <c r="AN10" s="30"/>
      <c r="AO10" s="30"/>
      <c r="AP10" s="31"/>
      <c r="AQ10" s="23" t="s">
        <v>174</v>
      </c>
      <c r="AR10" s="24"/>
      <c r="AS10" s="24"/>
      <c r="AT10" s="24"/>
      <c r="AU10" s="25"/>
      <c r="AV10" s="23" t="s">
        <v>175</v>
      </c>
      <c r="AW10" s="24"/>
      <c r="AX10" s="24"/>
      <c r="AY10" s="24"/>
      <c r="AZ10" s="25"/>
      <c r="BA10" s="35" t="s">
        <v>176</v>
      </c>
      <c r="BB10" s="35"/>
      <c r="BC10" s="35"/>
      <c r="BD10" s="35"/>
      <c r="BE10" s="35"/>
      <c r="BF10" s="35" t="s">
        <v>177</v>
      </c>
      <c r="BG10" s="35"/>
      <c r="BH10" s="35"/>
      <c r="BI10" s="35"/>
      <c r="BJ10" s="35"/>
      <c r="BK10" s="35" t="s">
        <v>178</v>
      </c>
      <c r="BL10" s="35"/>
      <c r="BM10" s="35"/>
      <c r="BN10" s="35"/>
      <c r="BO10" s="35"/>
      <c r="BP10" s="23" t="s">
        <v>179</v>
      </c>
      <c r="BQ10" s="24"/>
      <c r="BR10" s="24"/>
      <c r="BS10" s="24"/>
      <c r="BT10" s="24"/>
      <c r="BU10" s="30"/>
      <c r="BV10" s="30"/>
      <c r="BW10" s="30"/>
      <c r="BX10" s="30"/>
      <c r="BY10" s="31"/>
      <c r="BZ10" s="35" t="s">
        <v>180</v>
      </c>
      <c r="CA10" s="35"/>
      <c r="CB10" s="35"/>
      <c r="CC10" s="35"/>
      <c r="CD10" s="35"/>
      <c r="CE10" s="35" t="s">
        <v>181</v>
      </c>
      <c r="CF10" s="35"/>
      <c r="CG10" s="35"/>
      <c r="CH10" s="35"/>
      <c r="CI10" s="35"/>
      <c r="CJ10" s="35" t="s">
        <v>182</v>
      </c>
      <c r="CK10" s="35"/>
      <c r="CL10" s="35"/>
      <c r="CM10" s="35"/>
      <c r="CN10" s="35"/>
      <c r="CO10" s="23" t="s">
        <v>175</v>
      </c>
      <c r="CP10" s="24"/>
      <c r="CQ10" s="24"/>
      <c r="CR10" s="24"/>
      <c r="CS10" s="25"/>
      <c r="CT10" s="35" t="s">
        <v>183</v>
      </c>
      <c r="CU10" s="68"/>
      <c r="CV10" s="68"/>
      <c r="CW10" s="68"/>
      <c r="CX10" s="68"/>
      <c r="CY10" s="71"/>
      <c r="CZ10" s="68"/>
      <c r="DA10" s="68"/>
      <c r="DB10" s="68"/>
      <c r="DC10" s="68"/>
    </row>
    <row r="11" spans="1:107" ht="99" customHeight="1">
      <c r="A11" s="93" t="s">
        <v>33</v>
      </c>
      <c r="B11" s="15" t="s">
        <v>34</v>
      </c>
      <c r="C11" s="26" t="s">
        <v>159</v>
      </c>
      <c r="D11" s="27"/>
      <c r="E11" s="27"/>
      <c r="F11" s="27"/>
      <c r="G11" s="27"/>
      <c r="H11" s="28"/>
      <c r="I11" s="28"/>
      <c r="J11" s="28"/>
      <c r="K11" s="28"/>
      <c r="L11" s="28"/>
      <c r="M11" s="28"/>
      <c r="N11" s="28"/>
      <c r="O11" s="28"/>
      <c r="P11" s="28"/>
      <c r="Q11" s="28"/>
      <c r="R11" s="28"/>
      <c r="S11" s="28"/>
      <c r="T11" s="28"/>
      <c r="U11" s="28"/>
      <c r="V11" s="29"/>
      <c r="W11" s="26" t="s">
        <v>158</v>
      </c>
      <c r="X11" s="27"/>
      <c r="Y11" s="27"/>
      <c r="Z11" s="27"/>
      <c r="AA11" s="27"/>
      <c r="AB11" s="28"/>
      <c r="AC11" s="28"/>
      <c r="AD11" s="28"/>
      <c r="AE11" s="28"/>
      <c r="AF11" s="28"/>
      <c r="AG11" s="28"/>
      <c r="AH11" s="28"/>
      <c r="AI11" s="28"/>
      <c r="AJ11" s="28"/>
      <c r="AK11" s="28"/>
      <c r="AL11" s="28"/>
      <c r="AM11" s="28"/>
      <c r="AN11" s="28"/>
      <c r="AO11" s="28"/>
      <c r="AP11" s="28"/>
      <c r="AQ11" s="28"/>
      <c r="AR11" s="28"/>
      <c r="AS11" s="28"/>
      <c r="AT11" s="28"/>
      <c r="AU11" s="29"/>
      <c r="AV11" s="36" t="s">
        <v>150</v>
      </c>
      <c r="AW11" s="37"/>
      <c r="AX11" s="37"/>
      <c r="AY11" s="37"/>
      <c r="AZ11" s="37"/>
      <c r="BA11" s="26" t="s">
        <v>156</v>
      </c>
      <c r="BB11" s="27"/>
      <c r="BC11" s="27"/>
      <c r="BD11" s="27"/>
      <c r="BE11" s="27"/>
      <c r="BF11" s="28"/>
      <c r="BG11" s="28"/>
      <c r="BH11" s="28"/>
      <c r="BI11" s="28"/>
      <c r="BJ11" s="28"/>
      <c r="BK11" s="28"/>
      <c r="BL11" s="28"/>
      <c r="BM11" s="28"/>
      <c r="BN11" s="28"/>
      <c r="BO11" s="28"/>
      <c r="BP11" s="28"/>
      <c r="BQ11" s="28"/>
      <c r="BR11" s="28"/>
      <c r="BS11" s="28"/>
      <c r="BT11" s="29"/>
      <c r="BU11" s="26" t="s">
        <v>157</v>
      </c>
      <c r="BV11" s="27"/>
      <c r="BW11" s="27"/>
      <c r="BX11" s="27"/>
      <c r="BY11" s="27"/>
      <c r="BZ11" s="28"/>
      <c r="CA11" s="28"/>
      <c r="CB11" s="28"/>
      <c r="CC11" s="28"/>
      <c r="CD11" s="28"/>
      <c r="CE11" s="28"/>
      <c r="CF11" s="28"/>
      <c r="CG11" s="28"/>
      <c r="CH11" s="28"/>
      <c r="CI11" s="28"/>
      <c r="CJ11" s="28"/>
      <c r="CK11" s="28"/>
      <c r="CL11" s="28"/>
      <c r="CM11" s="28"/>
      <c r="CN11" s="29"/>
      <c r="CO11" s="38" t="s">
        <v>89</v>
      </c>
      <c r="CP11" s="39"/>
      <c r="CQ11" s="39"/>
      <c r="CR11" s="39"/>
      <c r="CS11" s="40"/>
      <c r="CT11" s="38" t="s">
        <v>90</v>
      </c>
      <c r="CU11" s="39"/>
      <c r="CV11" s="39"/>
      <c r="CW11" s="39"/>
      <c r="CX11" s="40"/>
      <c r="CY11" s="51" t="s">
        <v>91</v>
      </c>
      <c r="CZ11" s="51"/>
      <c r="DA11" s="51"/>
      <c r="DB11" s="51"/>
      <c r="DC11" s="51"/>
    </row>
    <row r="12" spans="1:107" ht="51.75" customHeight="1">
      <c r="A12" s="93"/>
      <c r="B12" s="15" t="s">
        <v>35</v>
      </c>
      <c r="C12" s="45" t="s">
        <v>93</v>
      </c>
      <c r="D12" s="45"/>
      <c r="E12" s="45"/>
      <c r="F12" s="45"/>
      <c r="G12" s="45"/>
      <c r="H12" s="45" t="s">
        <v>94</v>
      </c>
      <c r="I12" s="45"/>
      <c r="J12" s="45"/>
      <c r="K12" s="45"/>
      <c r="L12" s="45"/>
      <c r="M12" s="45" t="s">
        <v>95</v>
      </c>
      <c r="N12" s="45"/>
      <c r="O12" s="45"/>
      <c r="P12" s="45"/>
      <c r="Q12" s="45"/>
      <c r="R12" s="45" t="s">
        <v>96</v>
      </c>
      <c r="S12" s="45"/>
      <c r="T12" s="45"/>
      <c r="U12" s="45"/>
      <c r="V12" s="45"/>
      <c r="W12" s="45" t="s">
        <v>97</v>
      </c>
      <c r="X12" s="45"/>
      <c r="Y12" s="45"/>
      <c r="Z12" s="45"/>
      <c r="AA12" s="45"/>
      <c r="AB12" s="58" t="s">
        <v>98</v>
      </c>
      <c r="AC12" s="59"/>
      <c r="AD12" s="59"/>
      <c r="AE12" s="59"/>
      <c r="AF12" s="59"/>
      <c r="AG12" s="45" t="s">
        <v>99</v>
      </c>
      <c r="AH12" s="45"/>
      <c r="AI12" s="45"/>
      <c r="AJ12" s="45"/>
      <c r="AK12" s="45"/>
      <c r="AL12" s="45" t="s">
        <v>100</v>
      </c>
      <c r="AM12" s="45"/>
      <c r="AN12" s="45"/>
      <c r="AO12" s="45"/>
      <c r="AP12" s="45"/>
      <c r="AQ12" s="45" t="s">
        <v>101</v>
      </c>
      <c r="AR12" s="45"/>
      <c r="AS12" s="45"/>
      <c r="AT12" s="45"/>
      <c r="AU12" s="45"/>
      <c r="AV12" s="45" t="s">
        <v>102</v>
      </c>
      <c r="AW12" s="45"/>
      <c r="AX12" s="45"/>
      <c r="AY12" s="45"/>
      <c r="AZ12" s="45"/>
      <c r="BA12" s="45" t="s">
        <v>103</v>
      </c>
      <c r="BB12" s="45"/>
      <c r="BC12" s="45"/>
      <c r="BD12" s="45"/>
      <c r="BE12" s="45"/>
      <c r="BF12" s="45" t="s">
        <v>104</v>
      </c>
      <c r="BG12" s="45"/>
      <c r="BH12" s="45"/>
      <c r="BI12" s="45"/>
      <c r="BJ12" s="45"/>
      <c r="BK12" s="45" t="s">
        <v>105</v>
      </c>
      <c r="BL12" s="45"/>
      <c r="BM12" s="45"/>
      <c r="BN12" s="45"/>
      <c r="BO12" s="45"/>
      <c r="BP12" s="45" t="s">
        <v>106</v>
      </c>
      <c r="BQ12" s="45"/>
      <c r="BR12" s="45"/>
      <c r="BS12" s="45"/>
      <c r="BT12" s="45"/>
      <c r="BU12" s="45" t="s">
        <v>107</v>
      </c>
      <c r="BV12" s="45"/>
      <c r="BW12" s="45"/>
      <c r="BX12" s="45"/>
      <c r="BY12" s="45"/>
      <c r="BZ12" s="45" t="s">
        <v>108</v>
      </c>
      <c r="CA12" s="45"/>
      <c r="CB12" s="45"/>
      <c r="CC12" s="45"/>
      <c r="CD12" s="45"/>
      <c r="CE12" s="45" t="s">
        <v>109</v>
      </c>
      <c r="CF12" s="45"/>
      <c r="CG12" s="45"/>
      <c r="CH12" s="45"/>
      <c r="CI12" s="45"/>
      <c r="CJ12" s="45" t="s">
        <v>110</v>
      </c>
      <c r="CK12" s="45"/>
      <c r="CL12" s="45"/>
      <c r="CM12" s="45"/>
      <c r="CN12" s="45"/>
      <c r="CO12" s="52" t="s">
        <v>111</v>
      </c>
      <c r="CP12" s="53"/>
      <c r="CQ12" s="53"/>
      <c r="CR12" s="53"/>
      <c r="CS12" s="54"/>
      <c r="CT12" s="52" t="s">
        <v>112</v>
      </c>
      <c r="CU12" s="53"/>
      <c r="CV12" s="53"/>
      <c r="CW12" s="53"/>
      <c r="CX12" s="54"/>
      <c r="CY12" s="45" t="s">
        <v>113</v>
      </c>
      <c r="CZ12" s="45"/>
      <c r="DA12" s="45"/>
      <c r="DB12" s="45"/>
      <c r="DC12" s="45"/>
    </row>
    <row r="13" spans="1:107" s="22" customFormat="1" ht="51.75" customHeight="1">
      <c r="A13" s="102" t="s">
        <v>36</v>
      </c>
      <c r="B13" s="21" t="s">
        <v>37</v>
      </c>
      <c r="C13" s="32" t="s">
        <v>76</v>
      </c>
      <c r="D13" s="39"/>
      <c r="E13" s="39"/>
      <c r="F13" s="39"/>
      <c r="G13" s="39"/>
      <c r="H13" s="39"/>
      <c r="I13" s="39"/>
      <c r="J13" s="39"/>
      <c r="K13" s="39"/>
      <c r="L13" s="39"/>
      <c r="M13" s="39"/>
      <c r="N13" s="39"/>
      <c r="O13" s="39"/>
      <c r="P13" s="39"/>
      <c r="Q13" s="39"/>
      <c r="R13" s="39"/>
      <c r="S13" s="39"/>
      <c r="T13" s="39"/>
      <c r="U13" s="39"/>
      <c r="V13" s="40"/>
      <c r="W13" s="32" t="s">
        <v>77</v>
      </c>
      <c r="X13" s="39"/>
      <c r="Y13" s="39"/>
      <c r="Z13" s="39"/>
      <c r="AA13" s="39"/>
      <c r="AB13" s="39"/>
      <c r="AC13" s="39"/>
      <c r="AD13" s="39"/>
      <c r="AE13" s="39"/>
      <c r="AF13" s="39"/>
      <c r="AG13" s="39"/>
      <c r="AH13" s="39"/>
      <c r="AI13" s="39"/>
      <c r="AJ13" s="39"/>
      <c r="AK13" s="40"/>
      <c r="AL13" s="32" t="s">
        <v>78</v>
      </c>
      <c r="AM13" s="39"/>
      <c r="AN13" s="39"/>
      <c r="AO13" s="39"/>
      <c r="AP13" s="39"/>
      <c r="AQ13" s="39"/>
      <c r="AR13" s="39"/>
      <c r="AS13" s="39"/>
      <c r="AT13" s="39"/>
      <c r="AU13" s="39"/>
      <c r="AV13" s="39"/>
      <c r="AW13" s="39"/>
      <c r="AX13" s="39"/>
      <c r="AY13" s="39"/>
      <c r="AZ13" s="39"/>
      <c r="BA13" s="39"/>
      <c r="BB13" s="39"/>
      <c r="BC13" s="39"/>
      <c r="BD13" s="39"/>
      <c r="BE13" s="40"/>
      <c r="BF13" s="32" t="s">
        <v>79</v>
      </c>
      <c r="BG13" s="39"/>
      <c r="BH13" s="39"/>
      <c r="BI13" s="39"/>
      <c r="BJ13" s="39"/>
      <c r="BK13" s="39"/>
      <c r="BL13" s="39"/>
      <c r="BM13" s="39"/>
      <c r="BN13" s="39"/>
      <c r="BO13" s="39"/>
      <c r="BP13" s="39"/>
      <c r="BQ13" s="39"/>
      <c r="BR13" s="39"/>
      <c r="BS13" s="39"/>
      <c r="BT13" s="39"/>
      <c r="BU13" s="39"/>
      <c r="BV13" s="39"/>
      <c r="BW13" s="39"/>
      <c r="BX13" s="39"/>
      <c r="BY13" s="40"/>
      <c r="BZ13" s="32" t="s">
        <v>80</v>
      </c>
      <c r="CA13" s="39"/>
      <c r="CB13" s="39"/>
      <c r="CC13" s="39"/>
      <c r="CD13" s="39"/>
      <c r="CE13" s="39"/>
      <c r="CF13" s="39"/>
      <c r="CG13" s="39"/>
      <c r="CH13" s="39"/>
      <c r="CI13" s="39"/>
      <c r="CJ13" s="39"/>
      <c r="CK13" s="39"/>
      <c r="CL13" s="39"/>
      <c r="CM13" s="39"/>
      <c r="CN13" s="39"/>
      <c r="CO13" s="39"/>
      <c r="CP13" s="39"/>
      <c r="CQ13" s="39"/>
      <c r="CR13" s="39"/>
      <c r="CS13" s="40"/>
      <c r="CT13" s="32" t="s">
        <v>81</v>
      </c>
      <c r="CU13" s="33"/>
      <c r="CV13" s="33"/>
      <c r="CW13" s="33"/>
      <c r="CX13" s="33"/>
      <c r="CY13" s="33"/>
      <c r="CZ13" s="33"/>
      <c r="DA13" s="33"/>
      <c r="DB13" s="33"/>
      <c r="DC13" s="34"/>
    </row>
    <row r="14" spans="1:107" ht="58.5" customHeight="1">
      <c r="A14" s="103"/>
      <c r="B14" s="18" t="s">
        <v>38</v>
      </c>
      <c r="C14" s="23" t="s">
        <v>151</v>
      </c>
      <c r="D14" s="24"/>
      <c r="E14" s="24"/>
      <c r="F14" s="24"/>
      <c r="G14" s="24"/>
      <c r="H14" s="24"/>
      <c r="I14" s="24"/>
      <c r="J14" s="24"/>
      <c r="K14" s="24"/>
      <c r="L14" s="25"/>
      <c r="M14" s="23" t="s">
        <v>83</v>
      </c>
      <c r="N14" s="24"/>
      <c r="O14" s="24"/>
      <c r="P14" s="24"/>
      <c r="Q14" s="24"/>
      <c r="R14" s="24"/>
      <c r="S14" s="24"/>
      <c r="T14" s="24"/>
      <c r="U14" s="24"/>
      <c r="V14" s="24"/>
      <c r="W14" s="24"/>
      <c r="X14" s="24"/>
      <c r="Y14" s="24"/>
      <c r="Z14" s="24"/>
      <c r="AA14" s="24"/>
      <c r="AB14" s="24"/>
      <c r="AC14" s="24"/>
      <c r="AD14" s="24"/>
      <c r="AE14" s="24"/>
      <c r="AF14" s="25"/>
      <c r="AG14" s="23" t="s">
        <v>152</v>
      </c>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5"/>
      <c r="BF14" s="35" t="s">
        <v>84</v>
      </c>
      <c r="BG14" s="35"/>
      <c r="BH14" s="35"/>
      <c r="BI14" s="35"/>
      <c r="BJ14" s="35"/>
      <c r="BK14" s="35" t="s">
        <v>85</v>
      </c>
      <c r="BL14" s="35"/>
      <c r="BM14" s="35"/>
      <c r="BN14" s="35"/>
      <c r="BO14" s="35"/>
      <c r="BP14" s="23" t="s">
        <v>153</v>
      </c>
      <c r="BQ14" s="24"/>
      <c r="BR14" s="24"/>
      <c r="BS14" s="24"/>
      <c r="BT14" s="24"/>
      <c r="BU14" s="23" t="s">
        <v>86</v>
      </c>
      <c r="BV14" s="24"/>
      <c r="BW14" s="24"/>
      <c r="BX14" s="24"/>
      <c r="BY14" s="24"/>
      <c r="BZ14" s="24" t="s">
        <v>87</v>
      </c>
      <c r="CA14" s="24"/>
      <c r="CB14" s="24"/>
      <c r="CC14" s="24"/>
      <c r="CD14" s="25"/>
      <c r="CE14" s="23" t="s">
        <v>154</v>
      </c>
      <c r="CF14" s="24"/>
      <c r="CG14" s="24"/>
      <c r="CH14" s="24"/>
      <c r="CI14" s="24"/>
      <c r="CJ14" s="24"/>
      <c r="CK14" s="24"/>
      <c r="CL14" s="24"/>
      <c r="CM14" s="24"/>
      <c r="CN14" s="24"/>
      <c r="CO14" s="24"/>
      <c r="CP14" s="24"/>
      <c r="CQ14" s="24"/>
      <c r="CR14" s="24"/>
      <c r="CS14" s="24"/>
      <c r="CT14" s="24"/>
      <c r="CU14" s="24"/>
      <c r="CV14" s="24"/>
      <c r="CW14" s="24"/>
      <c r="CX14" s="25"/>
      <c r="CY14" s="35" t="s">
        <v>88</v>
      </c>
      <c r="CZ14" s="35"/>
      <c r="DA14" s="35"/>
      <c r="DB14" s="35"/>
      <c r="DC14" s="35"/>
    </row>
    <row r="15" spans="1:107" ht="51.75" customHeight="1">
      <c r="A15" s="93" t="s">
        <v>39</v>
      </c>
      <c r="B15" s="16" t="s">
        <v>14</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5"/>
      <c r="AC15" s="66"/>
      <c r="AD15" s="66"/>
      <c r="AE15" s="66"/>
      <c r="AF15" s="66"/>
      <c r="AG15" s="61"/>
      <c r="AH15" s="61"/>
      <c r="AI15" s="61"/>
      <c r="AJ15" s="61"/>
      <c r="AK15" s="61"/>
      <c r="AL15" s="61"/>
      <c r="AM15" s="61"/>
      <c r="AN15" s="61"/>
      <c r="AO15" s="61"/>
      <c r="AP15" s="61"/>
      <c r="AQ15" s="61"/>
      <c r="AR15" s="61"/>
      <c r="AS15" s="61"/>
      <c r="AT15" s="61"/>
      <c r="AU15" s="61"/>
      <c r="AV15" s="67"/>
      <c r="AW15" s="67"/>
      <c r="AX15" s="67"/>
      <c r="AY15" s="67"/>
      <c r="AZ15" s="67"/>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2"/>
      <c r="CP15" s="63"/>
      <c r="CQ15" s="63"/>
      <c r="CR15" s="63"/>
      <c r="CS15" s="64"/>
      <c r="CT15" s="52"/>
      <c r="CU15" s="53"/>
      <c r="CV15" s="53"/>
      <c r="CW15" s="53"/>
      <c r="CX15" s="54"/>
      <c r="CY15" s="61"/>
      <c r="CZ15" s="61"/>
      <c r="DA15" s="61"/>
      <c r="DB15" s="61"/>
      <c r="DC15" s="61"/>
    </row>
    <row r="16" spans="1:107" ht="51.75" customHeight="1">
      <c r="A16" s="93"/>
      <c r="B16" s="16" t="s">
        <v>15</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5"/>
      <c r="AC16" s="66"/>
      <c r="AD16" s="66"/>
      <c r="AE16" s="66"/>
      <c r="AF16" s="66"/>
      <c r="AG16" s="61"/>
      <c r="AH16" s="61"/>
      <c r="AI16" s="61"/>
      <c r="AJ16" s="61"/>
      <c r="AK16" s="61"/>
      <c r="AL16" s="61"/>
      <c r="AM16" s="61"/>
      <c r="AN16" s="61"/>
      <c r="AO16" s="61"/>
      <c r="AP16" s="61"/>
      <c r="AQ16" s="61"/>
      <c r="AR16" s="61"/>
      <c r="AS16" s="61"/>
      <c r="AT16" s="61"/>
      <c r="AU16" s="61"/>
      <c r="AV16" s="67"/>
      <c r="AW16" s="67"/>
      <c r="AX16" s="67"/>
      <c r="AY16" s="67"/>
      <c r="AZ16" s="67"/>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2"/>
      <c r="CP16" s="63"/>
      <c r="CQ16" s="63"/>
      <c r="CR16" s="63"/>
      <c r="CS16" s="64"/>
      <c r="CT16" s="52"/>
      <c r="CU16" s="53"/>
      <c r="CV16" s="53"/>
      <c r="CW16" s="53"/>
      <c r="CX16" s="54"/>
      <c r="CY16" s="61"/>
      <c r="CZ16" s="61"/>
      <c r="DA16" s="61"/>
      <c r="DB16" s="61"/>
      <c r="DC16" s="61"/>
    </row>
    <row r="17" spans="1:107" ht="39.75" customHeight="1">
      <c r="A17" s="93" t="s">
        <v>40</v>
      </c>
      <c r="B17" s="93"/>
      <c r="C17" s="49"/>
      <c r="D17" s="49"/>
      <c r="E17" s="49"/>
      <c r="F17" s="49"/>
      <c r="G17" s="49"/>
      <c r="H17" s="45" t="s">
        <v>136</v>
      </c>
      <c r="I17" s="45"/>
      <c r="J17" s="45"/>
      <c r="K17" s="45"/>
      <c r="L17" s="45"/>
      <c r="M17" s="49"/>
      <c r="N17" s="49"/>
      <c r="O17" s="49"/>
      <c r="P17" s="49"/>
      <c r="Q17" s="49"/>
      <c r="R17" s="45" t="s">
        <v>160</v>
      </c>
      <c r="S17" s="45"/>
      <c r="T17" s="45"/>
      <c r="U17" s="45"/>
      <c r="V17" s="45"/>
      <c r="W17" s="49"/>
      <c r="X17" s="49"/>
      <c r="Y17" s="49"/>
      <c r="Z17" s="49"/>
      <c r="AA17" s="49"/>
      <c r="AB17" s="58" t="s">
        <v>145</v>
      </c>
      <c r="AC17" s="59"/>
      <c r="AD17" s="59"/>
      <c r="AE17" s="59"/>
      <c r="AF17" s="60"/>
      <c r="AG17" s="49"/>
      <c r="AH17" s="49"/>
      <c r="AI17" s="49"/>
      <c r="AJ17" s="49"/>
      <c r="AK17" s="49"/>
      <c r="AL17" s="45" t="s">
        <v>138</v>
      </c>
      <c r="AM17" s="45"/>
      <c r="AN17" s="45"/>
      <c r="AO17" s="45"/>
      <c r="AP17" s="45"/>
      <c r="AQ17" s="49"/>
      <c r="AR17" s="49"/>
      <c r="AS17" s="49"/>
      <c r="AT17" s="49"/>
      <c r="AU17" s="49"/>
      <c r="AV17" s="45" t="s">
        <v>137</v>
      </c>
      <c r="AW17" s="45"/>
      <c r="AX17" s="45"/>
      <c r="AY17" s="45"/>
      <c r="AZ17" s="45"/>
      <c r="BA17" s="49"/>
      <c r="BB17" s="49"/>
      <c r="BC17" s="49"/>
      <c r="BD17" s="49"/>
      <c r="BE17" s="49"/>
      <c r="BF17" s="45" t="s">
        <v>139</v>
      </c>
      <c r="BG17" s="45"/>
      <c r="BH17" s="45"/>
      <c r="BI17" s="45"/>
      <c r="BJ17" s="45"/>
      <c r="BK17" s="49"/>
      <c r="BL17" s="49"/>
      <c r="BM17" s="49"/>
      <c r="BN17" s="49"/>
      <c r="BO17" s="49"/>
      <c r="BP17" s="45" t="s">
        <v>161</v>
      </c>
      <c r="BQ17" s="45"/>
      <c r="BR17" s="45"/>
      <c r="BS17" s="45"/>
      <c r="BT17" s="45"/>
      <c r="BU17" s="49"/>
      <c r="BV17" s="49"/>
      <c r="BW17" s="49"/>
      <c r="BX17" s="49"/>
      <c r="BY17" s="49"/>
      <c r="BZ17" s="45" t="s">
        <v>162</v>
      </c>
      <c r="CA17" s="45"/>
      <c r="CB17" s="45"/>
      <c r="CC17" s="45"/>
      <c r="CD17" s="45"/>
      <c r="CE17" s="49"/>
      <c r="CF17" s="49"/>
      <c r="CG17" s="49"/>
      <c r="CH17" s="49"/>
      <c r="CI17" s="49"/>
      <c r="CJ17" s="45" t="s">
        <v>164</v>
      </c>
      <c r="CK17" s="45"/>
      <c r="CL17" s="45"/>
      <c r="CM17" s="45"/>
      <c r="CN17" s="45"/>
      <c r="CO17" s="49"/>
      <c r="CP17" s="49"/>
      <c r="CQ17" s="49"/>
      <c r="CR17" s="49"/>
      <c r="CS17" s="49"/>
      <c r="CT17" s="52" t="s">
        <v>163</v>
      </c>
      <c r="CU17" s="53"/>
      <c r="CV17" s="53"/>
      <c r="CW17" s="53"/>
      <c r="CX17" s="54"/>
      <c r="CY17" s="45"/>
      <c r="CZ17" s="45"/>
      <c r="DA17" s="45"/>
      <c r="DB17" s="45"/>
      <c r="DC17" s="45"/>
    </row>
    <row r="18" spans="1:107" ht="41.25" customHeight="1">
      <c r="A18" s="93" t="s">
        <v>48</v>
      </c>
      <c r="B18" s="93"/>
      <c r="C18" s="35" t="s">
        <v>127</v>
      </c>
      <c r="D18" s="50"/>
      <c r="E18" s="50"/>
      <c r="F18" s="50"/>
      <c r="G18" s="50"/>
      <c r="H18" s="49"/>
      <c r="I18" s="49"/>
      <c r="J18" s="49"/>
      <c r="K18" s="49"/>
      <c r="L18" s="49"/>
      <c r="M18" s="45" t="s">
        <v>128</v>
      </c>
      <c r="N18" s="45"/>
      <c r="O18" s="45"/>
      <c r="P18" s="45"/>
      <c r="Q18" s="45"/>
      <c r="R18" s="49"/>
      <c r="S18" s="49"/>
      <c r="T18" s="49"/>
      <c r="U18" s="49"/>
      <c r="V18" s="49"/>
      <c r="W18" s="45" t="s">
        <v>129</v>
      </c>
      <c r="X18" s="45"/>
      <c r="Y18" s="45"/>
      <c r="Z18" s="45"/>
      <c r="AA18" s="45"/>
      <c r="AB18" s="49"/>
      <c r="AC18" s="49"/>
      <c r="AD18" s="49"/>
      <c r="AE18" s="49"/>
      <c r="AF18" s="49"/>
      <c r="AG18" s="45" t="s">
        <v>130</v>
      </c>
      <c r="AH18" s="45"/>
      <c r="AI18" s="45"/>
      <c r="AJ18" s="45"/>
      <c r="AK18" s="45"/>
      <c r="AL18" s="49"/>
      <c r="AM18" s="49"/>
      <c r="AN18" s="49"/>
      <c r="AO18" s="49"/>
      <c r="AP18" s="49"/>
      <c r="AQ18" s="45" t="s">
        <v>131</v>
      </c>
      <c r="AR18" s="45"/>
      <c r="AS18" s="45"/>
      <c r="AT18" s="45"/>
      <c r="AU18" s="45"/>
      <c r="AV18" s="49"/>
      <c r="AW18" s="49"/>
      <c r="AX18" s="49"/>
      <c r="AY18" s="49"/>
      <c r="AZ18" s="49"/>
      <c r="BA18" s="45" t="s">
        <v>132</v>
      </c>
      <c r="BB18" s="50"/>
      <c r="BC18" s="50"/>
      <c r="BD18" s="50"/>
      <c r="BE18" s="50"/>
      <c r="BF18" s="49"/>
      <c r="BG18" s="49"/>
      <c r="BH18" s="49"/>
      <c r="BI18" s="49"/>
      <c r="BJ18" s="49"/>
      <c r="BK18" s="45" t="s">
        <v>133</v>
      </c>
      <c r="BL18" s="45"/>
      <c r="BM18" s="45"/>
      <c r="BN18" s="45"/>
      <c r="BO18" s="45"/>
      <c r="BP18" s="49"/>
      <c r="BQ18" s="49"/>
      <c r="BR18" s="49"/>
      <c r="BS18" s="49"/>
      <c r="BT18" s="49"/>
      <c r="BU18" s="45" t="s">
        <v>134</v>
      </c>
      <c r="BV18" s="45"/>
      <c r="BW18" s="45"/>
      <c r="BX18" s="45"/>
      <c r="BY18" s="45"/>
      <c r="BZ18" s="49"/>
      <c r="CA18" s="49"/>
      <c r="CB18" s="49"/>
      <c r="CC18" s="49"/>
      <c r="CD18" s="49"/>
      <c r="CE18" s="45" t="s">
        <v>134</v>
      </c>
      <c r="CF18" s="45"/>
      <c r="CG18" s="45"/>
      <c r="CH18" s="45"/>
      <c r="CI18" s="45"/>
      <c r="CJ18" s="49"/>
      <c r="CK18" s="49"/>
      <c r="CL18" s="49"/>
      <c r="CM18" s="49"/>
      <c r="CN18" s="49"/>
      <c r="CO18" s="52" t="s">
        <v>135</v>
      </c>
      <c r="CP18" s="53"/>
      <c r="CQ18" s="53"/>
      <c r="CR18" s="53"/>
      <c r="CS18" s="54"/>
      <c r="CT18" s="49"/>
      <c r="CU18" s="49"/>
      <c r="CV18" s="49"/>
      <c r="CW18" s="49"/>
      <c r="CX18" s="49"/>
      <c r="CY18" s="45"/>
      <c r="CZ18" s="45"/>
      <c r="DA18" s="45"/>
      <c r="DB18" s="45"/>
      <c r="DC18" s="45"/>
    </row>
    <row r="19" spans="1:107" ht="65.25" customHeight="1">
      <c r="A19" s="93" t="s">
        <v>41</v>
      </c>
      <c r="B19" s="93"/>
      <c r="C19" s="56" t="s">
        <v>57</v>
      </c>
      <c r="D19" s="56"/>
      <c r="E19" s="56"/>
      <c r="F19" s="56"/>
      <c r="G19" s="56"/>
      <c r="H19" s="49"/>
      <c r="I19" s="49"/>
      <c r="J19" s="49"/>
      <c r="K19" s="49"/>
      <c r="L19" s="49"/>
      <c r="M19" s="45" t="s">
        <v>56</v>
      </c>
      <c r="N19" s="45"/>
      <c r="O19" s="45"/>
      <c r="P19" s="45"/>
      <c r="Q19" s="45"/>
      <c r="R19" s="49"/>
      <c r="S19" s="49"/>
      <c r="T19" s="49"/>
      <c r="U19" s="49"/>
      <c r="V19" s="49"/>
      <c r="W19" s="45" t="s">
        <v>49</v>
      </c>
      <c r="X19" s="45"/>
      <c r="Y19" s="45"/>
      <c r="Z19" s="45"/>
      <c r="AA19" s="45"/>
      <c r="AB19" s="49"/>
      <c r="AC19" s="49"/>
      <c r="AD19" s="49"/>
      <c r="AE19" s="49"/>
      <c r="AF19" s="49"/>
      <c r="AG19" s="45" t="s">
        <v>51</v>
      </c>
      <c r="AH19" s="45"/>
      <c r="AI19" s="45"/>
      <c r="AJ19" s="45"/>
      <c r="AK19" s="45"/>
      <c r="AL19" s="49"/>
      <c r="AM19" s="49"/>
      <c r="AN19" s="49"/>
      <c r="AO19" s="49"/>
      <c r="AP19" s="49"/>
      <c r="AQ19" s="45" t="s">
        <v>50</v>
      </c>
      <c r="AR19" s="45"/>
      <c r="AS19" s="45"/>
      <c r="AT19" s="45"/>
      <c r="AU19" s="45"/>
      <c r="AV19" s="49"/>
      <c r="AW19" s="49"/>
      <c r="AX19" s="49"/>
      <c r="AY19" s="49"/>
      <c r="AZ19" s="49"/>
      <c r="BA19" s="45" t="s">
        <v>52</v>
      </c>
      <c r="BB19" s="45"/>
      <c r="BC19" s="45"/>
      <c r="BD19" s="45"/>
      <c r="BE19" s="45"/>
      <c r="BF19" s="49"/>
      <c r="BG19" s="49"/>
      <c r="BH19" s="49"/>
      <c r="BI19" s="49"/>
      <c r="BJ19" s="49"/>
      <c r="BK19" s="45" t="s">
        <v>53</v>
      </c>
      <c r="BL19" s="45"/>
      <c r="BM19" s="45"/>
      <c r="BN19" s="45"/>
      <c r="BO19" s="45"/>
      <c r="BP19" s="49"/>
      <c r="BQ19" s="49"/>
      <c r="BR19" s="49"/>
      <c r="BS19" s="49"/>
      <c r="BT19" s="49"/>
      <c r="BU19" s="45" t="s">
        <v>54</v>
      </c>
      <c r="BV19" s="45"/>
      <c r="BW19" s="45"/>
      <c r="BX19" s="45"/>
      <c r="BY19" s="45"/>
      <c r="BZ19" s="49"/>
      <c r="CA19" s="49"/>
      <c r="CB19" s="49"/>
      <c r="CC19" s="49"/>
      <c r="CD19" s="49"/>
      <c r="CE19" s="56" t="s">
        <v>55</v>
      </c>
      <c r="CF19" s="56"/>
      <c r="CG19" s="56"/>
      <c r="CH19" s="56"/>
      <c r="CI19" s="56"/>
      <c r="CJ19" s="49"/>
      <c r="CK19" s="49"/>
      <c r="CL19" s="49"/>
      <c r="CM19" s="49"/>
      <c r="CN19" s="49"/>
      <c r="CO19" s="52"/>
      <c r="CP19" s="53"/>
      <c r="CQ19" s="53"/>
      <c r="CR19" s="53"/>
      <c r="CS19" s="54"/>
      <c r="CT19" s="49"/>
      <c r="CU19" s="49"/>
      <c r="CV19" s="49"/>
      <c r="CW19" s="49"/>
      <c r="CX19" s="49"/>
      <c r="CY19" s="49"/>
      <c r="CZ19" s="49"/>
      <c r="DA19" s="49"/>
      <c r="DB19" s="49"/>
      <c r="DC19" s="49"/>
    </row>
    <row r="20" spans="1:107" ht="11.25" customHeight="1">
      <c r="A20" s="8"/>
      <c r="B20" s="8"/>
      <c r="C20" s="2"/>
      <c r="D20" s="2"/>
      <c r="E20" s="2"/>
      <c r="F20" s="2"/>
      <c r="G20" s="2"/>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2"/>
      <c r="AW20" s="2"/>
      <c r="AX20" s="2"/>
      <c r="AY20" s="2"/>
      <c r="AZ20" s="2"/>
      <c r="BA20" s="2"/>
      <c r="BB20" s="2"/>
      <c r="BC20" s="2"/>
      <c r="BD20" s="2"/>
      <c r="BE20" s="2"/>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row>
    <row r="21" spans="1:107" s="3" customFormat="1" ht="26.25" customHeight="1">
      <c r="A21" s="9"/>
      <c r="B21" s="9"/>
      <c r="C21" s="4" t="s">
        <v>42</v>
      </c>
      <c r="D21" s="4"/>
      <c r="E21" s="4"/>
      <c r="F21" s="4"/>
      <c r="G21" s="4"/>
      <c r="H21" s="4"/>
      <c r="I21" s="5"/>
      <c r="J21" s="5"/>
      <c r="K21" s="5"/>
      <c r="L21" s="6" t="s">
        <v>43</v>
      </c>
      <c r="M21" s="6"/>
      <c r="N21" s="6"/>
      <c r="O21" s="6"/>
      <c r="P21" s="6"/>
      <c r="Q21" s="6"/>
      <c r="R21" s="6"/>
      <c r="S21" s="6"/>
      <c r="T21" s="6"/>
      <c r="U21" s="6"/>
      <c r="V21" s="6"/>
      <c r="W21" s="6"/>
      <c r="X21" s="6"/>
      <c r="Y21" s="6"/>
      <c r="Z21" s="6"/>
      <c r="AA21" s="6"/>
      <c r="AB21" s="6"/>
      <c r="AC21" s="6"/>
      <c r="AD21" s="6"/>
      <c r="AE21" s="6"/>
      <c r="AF21" s="19"/>
      <c r="AG21" s="19"/>
      <c r="AH21" s="20"/>
      <c r="AI21" s="55" t="s">
        <v>44</v>
      </c>
      <c r="AJ21" s="55"/>
      <c r="AK21" s="55"/>
      <c r="AL21" s="55"/>
      <c r="AM21" s="55"/>
      <c r="AN21" s="55"/>
      <c r="AO21" s="55"/>
      <c r="AP21" s="55"/>
      <c r="AQ21" s="55"/>
      <c r="AR21" s="55"/>
      <c r="AS21" s="55"/>
      <c r="AT21" s="55"/>
      <c r="AU21" s="55"/>
      <c r="AV21" s="55"/>
      <c r="AW21" s="55"/>
      <c r="BC21" s="4" t="s">
        <v>42</v>
      </c>
      <c r="BD21" s="4"/>
      <c r="BE21" s="4"/>
      <c r="BF21" s="4"/>
      <c r="BG21" s="4"/>
      <c r="BH21" s="4"/>
      <c r="BI21" s="5"/>
      <c r="BJ21" s="5"/>
      <c r="BK21" s="57" t="s">
        <v>43</v>
      </c>
      <c r="BL21" s="57"/>
      <c r="BM21" s="57"/>
      <c r="BN21" s="57"/>
      <c r="BO21" s="57"/>
      <c r="BP21" s="57"/>
      <c r="BQ21" s="57"/>
      <c r="BR21" s="57"/>
      <c r="BS21" s="57"/>
      <c r="BT21" s="57"/>
      <c r="BU21" s="57"/>
      <c r="BV21" s="57"/>
      <c r="BW21" s="57"/>
      <c r="BX21" s="57"/>
      <c r="BY21" s="57"/>
      <c r="BZ21" s="57"/>
      <c r="CA21" s="57"/>
      <c r="CB21" s="57"/>
      <c r="CC21" s="57"/>
      <c r="CD21" s="57"/>
      <c r="CE21" s="57"/>
      <c r="CF21" s="57"/>
      <c r="CG21" s="57"/>
      <c r="CH21" s="20"/>
      <c r="CI21" s="55" t="s">
        <v>45</v>
      </c>
      <c r="CJ21" s="55"/>
      <c r="CK21" s="55"/>
      <c r="CL21" s="55"/>
      <c r="CM21" s="55"/>
      <c r="CN21" s="55"/>
      <c r="CO21" s="55"/>
      <c r="CP21" s="55"/>
      <c r="CQ21" s="55"/>
      <c r="CR21" s="55"/>
      <c r="CS21" s="55"/>
      <c r="CT21" s="55"/>
      <c r="CU21" s="55"/>
      <c r="CV21" s="55"/>
      <c r="CW21" s="55"/>
      <c r="CX21" s="55"/>
      <c r="CY21" s="55"/>
      <c r="CZ21" s="55"/>
      <c r="DA21" s="55"/>
      <c r="DB21" s="20"/>
      <c r="DC21" s="20"/>
    </row>
  </sheetData>
  <sheetProtection/>
  <mergeCells count="270">
    <mergeCell ref="BA5:CD5"/>
    <mergeCell ref="CE5:CX5"/>
    <mergeCell ref="CO6:CS6"/>
    <mergeCell ref="CT6:CX6"/>
    <mergeCell ref="BA6:BT6"/>
    <mergeCell ref="CJ9:CN9"/>
    <mergeCell ref="CO9:CS9"/>
    <mergeCell ref="CT7:CX7"/>
    <mergeCell ref="CT8:CX8"/>
    <mergeCell ref="CT13:DC13"/>
    <mergeCell ref="C13:V13"/>
    <mergeCell ref="W13:AK13"/>
    <mergeCell ref="AL13:BE13"/>
    <mergeCell ref="BF13:BY13"/>
    <mergeCell ref="BZ13:CS13"/>
    <mergeCell ref="A19:B19"/>
    <mergeCell ref="C17:G17"/>
    <mergeCell ref="H17:L17"/>
    <mergeCell ref="C9:L9"/>
    <mergeCell ref="M9:AA9"/>
    <mergeCell ref="AB9:AK9"/>
    <mergeCell ref="A15:A16"/>
    <mergeCell ref="A17:B17"/>
    <mergeCell ref="A11:A12"/>
    <mergeCell ref="C12:G12"/>
    <mergeCell ref="BA9:BJ9"/>
    <mergeCell ref="BK9:BO9"/>
    <mergeCell ref="W7:AP7"/>
    <mergeCell ref="AQ4:AU4"/>
    <mergeCell ref="CI21:DA21"/>
    <mergeCell ref="A13:A14"/>
    <mergeCell ref="A18:B18"/>
    <mergeCell ref="AB18:AF18"/>
    <mergeCell ref="AG18:AK18"/>
    <mergeCell ref="AL18:AP18"/>
    <mergeCell ref="AV7:AZ7"/>
    <mergeCell ref="A10:B10"/>
    <mergeCell ref="AV9:AZ9"/>
    <mergeCell ref="C7:V7"/>
    <mergeCell ref="C6:AA6"/>
    <mergeCell ref="AB6:AZ6"/>
    <mergeCell ref="AL9:AU9"/>
    <mergeCell ref="AG4:AK4"/>
    <mergeCell ref="AB4:AF4"/>
    <mergeCell ref="C2:G2"/>
    <mergeCell ref="W5:AZ5"/>
    <mergeCell ref="AQ2:AU2"/>
    <mergeCell ref="AV2:AZ2"/>
    <mergeCell ref="C5:V5"/>
    <mergeCell ref="R16:V16"/>
    <mergeCell ref="W16:AA16"/>
    <mergeCell ref="C14:L14"/>
    <mergeCell ref="A3:B3"/>
    <mergeCell ref="A5:B5"/>
    <mergeCell ref="A2:B2"/>
    <mergeCell ref="A4:B4"/>
    <mergeCell ref="A6:A8"/>
    <mergeCell ref="A9:B9"/>
    <mergeCell ref="AL2:AP2"/>
    <mergeCell ref="C8:Q8"/>
    <mergeCell ref="R8:AF8"/>
    <mergeCell ref="H12:L12"/>
    <mergeCell ref="C16:G16"/>
    <mergeCell ref="H16:L16"/>
    <mergeCell ref="M12:Q12"/>
    <mergeCell ref="R12:V12"/>
    <mergeCell ref="W12:AA12"/>
    <mergeCell ref="M16:Q16"/>
    <mergeCell ref="H2:L2"/>
    <mergeCell ref="M2:Q2"/>
    <mergeCell ref="R2:V2"/>
    <mergeCell ref="W2:AA2"/>
    <mergeCell ref="AB2:AF2"/>
    <mergeCell ref="AG2:AK2"/>
    <mergeCell ref="BA2:BE2"/>
    <mergeCell ref="BF2:BJ2"/>
    <mergeCell ref="CE2:CI2"/>
    <mergeCell ref="BK2:BO2"/>
    <mergeCell ref="BP2:BT2"/>
    <mergeCell ref="BU2:BY2"/>
    <mergeCell ref="BZ2:CD2"/>
    <mergeCell ref="CJ2:CN2"/>
    <mergeCell ref="CO2:CS2"/>
    <mergeCell ref="CT2:CX2"/>
    <mergeCell ref="CY2:DC2"/>
    <mergeCell ref="C4:G4"/>
    <mergeCell ref="H4:L4"/>
    <mergeCell ref="M4:Q4"/>
    <mergeCell ref="R4:V4"/>
    <mergeCell ref="W4:AA4"/>
    <mergeCell ref="AL4:AP4"/>
    <mergeCell ref="AV4:AZ4"/>
    <mergeCell ref="BA4:BE4"/>
    <mergeCell ref="BF4:BJ4"/>
    <mergeCell ref="BK4:BO4"/>
    <mergeCell ref="BP4:BT4"/>
    <mergeCell ref="CE4:CI4"/>
    <mergeCell ref="BU4:BY4"/>
    <mergeCell ref="BZ4:CD4"/>
    <mergeCell ref="CJ4:CN4"/>
    <mergeCell ref="CO4:CS4"/>
    <mergeCell ref="CT4:CX4"/>
    <mergeCell ref="CY4:DC4"/>
    <mergeCell ref="AQ7:AU7"/>
    <mergeCell ref="CY5:DC5"/>
    <mergeCell ref="CO7:CS7"/>
    <mergeCell ref="CY7:DC7"/>
    <mergeCell ref="BA7:BT7"/>
    <mergeCell ref="BU7:CN7"/>
    <mergeCell ref="CY9:DC9"/>
    <mergeCell ref="CY8:DC8"/>
    <mergeCell ref="CY6:DC6"/>
    <mergeCell ref="CT10:CX10"/>
    <mergeCell ref="BP9:BY9"/>
    <mergeCell ref="BZ9:CI9"/>
    <mergeCell ref="CT9:CX9"/>
    <mergeCell ref="CY10:DC10"/>
    <mergeCell ref="BU6:CN6"/>
    <mergeCell ref="CJ12:CN12"/>
    <mergeCell ref="CO12:CS12"/>
    <mergeCell ref="AB12:AF12"/>
    <mergeCell ref="AG12:AK12"/>
    <mergeCell ref="AV12:AZ12"/>
    <mergeCell ref="BA12:BE12"/>
    <mergeCell ref="BF12:BJ12"/>
    <mergeCell ref="BK12:BO12"/>
    <mergeCell ref="AQ12:AU12"/>
    <mergeCell ref="AL12:AP12"/>
    <mergeCell ref="BZ14:CD14"/>
    <mergeCell ref="CT12:CX12"/>
    <mergeCell ref="CY12:DC12"/>
    <mergeCell ref="BF14:BJ14"/>
    <mergeCell ref="BK14:BO14"/>
    <mergeCell ref="BP14:BT14"/>
    <mergeCell ref="BP12:BT12"/>
    <mergeCell ref="BU12:BY12"/>
    <mergeCell ref="BZ12:CD12"/>
    <mergeCell ref="CE12:CI12"/>
    <mergeCell ref="CY14:DC14"/>
    <mergeCell ref="C15:G15"/>
    <mergeCell ref="H15:L15"/>
    <mergeCell ref="M15:Q15"/>
    <mergeCell ref="R15:V15"/>
    <mergeCell ref="W15:AA15"/>
    <mergeCell ref="AB15:AF15"/>
    <mergeCell ref="AG15:AK15"/>
    <mergeCell ref="AL15:AP15"/>
    <mergeCell ref="AQ15:AU15"/>
    <mergeCell ref="AV15:AZ15"/>
    <mergeCell ref="BA15:BE15"/>
    <mergeCell ref="BF15:BJ15"/>
    <mergeCell ref="BK15:BO15"/>
    <mergeCell ref="BP15:BT15"/>
    <mergeCell ref="BU15:BY15"/>
    <mergeCell ref="BZ15:CD15"/>
    <mergeCell ref="CE15:CI15"/>
    <mergeCell ref="CJ15:CN15"/>
    <mergeCell ref="CO15:CS15"/>
    <mergeCell ref="CT15:CX15"/>
    <mergeCell ref="CY15:DC15"/>
    <mergeCell ref="CE16:CI16"/>
    <mergeCell ref="AB16:AF16"/>
    <mergeCell ref="AG16:AK16"/>
    <mergeCell ref="AL16:AP16"/>
    <mergeCell ref="AQ16:AU16"/>
    <mergeCell ref="AV16:AZ16"/>
    <mergeCell ref="BA16:BE16"/>
    <mergeCell ref="CO16:CS16"/>
    <mergeCell ref="CT16:CX16"/>
    <mergeCell ref="CY16:DC16"/>
    <mergeCell ref="BF17:BJ17"/>
    <mergeCell ref="BK17:BO17"/>
    <mergeCell ref="BP17:BT17"/>
    <mergeCell ref="BU17:BY17"/>
    <mergeCell ref="BZ17:CD17"/>
    <mergeCell ref="CJ17:CN17"/>
    <mergeCell ref="BF16:BJ16"/>
    <mergeCell ref="M17:Q17"/>
    <mergeCell ref="R17:V17"/>
    <mergeCell ref="W17:AA17"/>
    <mergeCell ref="AB17:AF17"/>
    <mergeCell ref="AG17:AK17"/>
    <mergeCell ref="CJ16:CN16"/>
    <mergeCell ref="BK16:BO16"/>
    <mergeCell ref="BP16:BT16"/>
    <mergeCell ref="BU16:BY16"/>
    <mergeCell ref="BZ16:CD16"/>
    <mergeCell ref="AL17:AP17"/>
    <mergeCell ref="AQ17:AU17"/>
    <mergeCell ref="AV17:AZ17"/>
    <mergeCell ref="CO17:CS17"/>
    <mergeCell ref="CT17:CX17"/>
    <mergeCell ref="CY17:DC17"/>
    <mergeCell ref="CE17:CI17"/>
    <mergeCell ref="BZ18:CD18"/>
    <mergeCell ref="CE18:CI18"/>
    <mergeCell ref="BP18:BT18"/>
    <mergeCell ref="C18:G18"/>
    <mergeCell ref="H18:L18"/>
    <mergeCell ref="M18:Q18"/>
    <mergeCell ref="R18:V18"/>
    <mergeCell ref="W18:AA18"/>
    <mergeCell ref="BA17:BE17"/>
    <mergeCell ref="C19:G19"/>
    <mergeCell ref="H19:L19"/>
    <mergeCell ref="M19:Q19"/>
    <mergeCell ref="R19:V19"/>
    <mergeCell ref="W19:AA19"/>
    <mergeCell ref="AB19:AF19"/>
    <mergeCell ref="BK21:CG21"/>
    <mergeCell ref="AG19:AK19"/>
    <mergeCell ref="AL19:AP19"/>
    <mergeCell ref="AV18:AZ18"/>
    <mergeCell ref="AV19:AZ19"/>
    <mergeCell ref="BA19:BE19"/>
    <mergeCell ref="BF19:BJ19"/>
    <mergeCell ref="AQ18:AU18"/>
    <mergeCell ref="BK18:BO18"/>
    <mergeCell ref="BU18:BY18"/>
    <mergeCell ref="CY18:DC18"/>
    <mergeCell ref="AI21:AW21"/>
    <mergeCell ref="BU19:BY19"/>
    <mergeCell ref="BZ19:CD19"/>
    <mergeCell ref="CE19:CI19"/>
    <mergeCell ref="CJ19:CN19"/>
    <mergeCell ref="CO19:CS19"/>
    <mergeCell ref="AQ19:AU19"/>
    <mergeCell ref="BK19:BO19"/>
    <mergeCell ref="BP19:BT19"/>
    <mergeCell ref="AG8:AK8"/>
    <mergeCell ref="CY19:DC19"/>
    <mergeCell ref="CT19:CX19"/>
    <mergeCell ref="CT18:CX18"/>
    <mergeCell ref="BA18:BE18"/>
    <mergeCell ref="BF18:BJ18"/>
    <mergeCell ref="CT11:CX11"/>
    <mergeCell ref="CY11:DC11"/>
    <mergeCell ref="CJ18:CN18"/>
    <mergeCell ref="CO18:CS18"/>
    <mergeCell ref="AL8:AZ8"/>
    <mergeCell ref="BA8:BO8"/>
    <mergeCell ref="BP8:CD8"/>
    <mergeCell ref="CE8:CI8"/>
    <mergeCell ref="CJ8:CN8"/>
    <mergeCell ref="CO8:CS8"/>
    <mergeCell ref="CO10:CS10"/>
    <mergeCell ref="AV10:AZ10"/>
    <mergeCell ref="BA10:BE10"/>
    <mergeCell ref="BF10:BJ10"/>
    <mergeCell ref="BK10:BO10"/>
    <mergeCell ref="CJ10:CN10"/>
    <mergeCell ref="BZ10:CD10"/>
    <mergeCell ref="CE10:CI10"/>
    <mergeCell ref="M10:Q10"/>
    <mergeCell ref="C10:L10"/>
    <mergeCell ref="R10:AA10"/>
    <mergeCell ref="AG10:AP10"/>
    <mergeCell ref="AB10:AF10"/>
    <mergeCell ref="BP10:BY10"/>
    <mergeCell ref="AQ10:AU10"/>
    <mergeCell ref="M14:AF14"/>
    <mergeCell ref="AG14:BE14"/>
    <mergeCell ref="CE14:CX14"/>
    <mergeCell ref="W11:AU11"/>
    <mergeCell ref="BA11:BT11"/>
    <mergeCell ref="BU11:CN11"/>
    <mergeCell ref="C11:V11"/>
    <mergeCell ref="AV11:AZ11"/>
    <mergeCell ref="CO11:CS11"/>
    <mergeCell ref="BU14:BY14"/>
  </mergeCells>
  <printOptions horizontalCentered="1"/>
  <pageMargins left="0.15748031496062992" right="0.15748031496062992" top="0.5118110236220472" bottom="0.4330708661417323" header="0.15748031496062992" footer="0.31496062992125984"/>
  <pageSetup horizontalDpi="600" verticalDpi="600" orientation="landscape" paperSize="9" scale="63" r:id="rId1"/>
  <headerFooter>
    <oddHeader>&amp;C&amp;"標楷體,標準"&amp;16臺北市中山區永安國民小學102學年度第二學期    年級班群學習領域教學計畫表（高年級）&amp;"-,標準"&amp;12
</oddHeader>
  </headerFooter>
  <colBreaks count="1" manualBreakCount="1">
    <brk id="52" min="1" max="21"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8" sqref="B18"/>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tp.edu.tw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line0094</dc:creator>
  <cp:keywords/>
  <dc:description/>
  <cp:lastModifiedBy>陳惠瑜</cp:lastModifiedBy>
  <cp:lastPrinted>2013-01-13T04:55:42Z</cp:lastPrinted>
  <dcterms:created xsi:type="dcterms:W3CDTF">2010-06-21T08:55:37Z</dcterms:created>
  <dcterms:modified xsi:type="dcterms:W3CDTF">2014-01-24T06:17:06Z</dcterms:modified>
  <cp:category/>
  <cp:version/>
  <cp:contentType/>
  <cp:contentStatus/>
</cp:coreProperties>
</file>