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蘆竹.大華103上20" sheetId="1" r:id="rId1"/>
  </sheets>
  <definedNames>
    <definedName name="_xlnm.Print_Area" localSheetId="0">蘆竹.大華103上20!$A$1:$AI$53</definedName>
  </definedNames>
  <calcPr calcId="145621"/>
</workbook>
</file>

<file path=xl/calcChain.xml><?xml version="1.0" encoding="utf-8"?>
<calcChain xmlns="http://schemas.openxmlformats.org/spreadsheetml/2006/main">
  <c r="AF43" i="1" l="1"/>
  <c r="Y43" i="1"/>
  <c r="AB43" i="1" s="1"/>
  <c r="R43" i="1"/>
  <c r="U43" i="1" s="1"/>
  <c r="N43" i="1"/>
  <c r="K43" i="1"/>
  <c r="D43" i="1"/>
  <c r="AB42" i="1"/>
  <c r="U42" i="1"/>
  <c r="N42" i="1"/>
  <c r="G42" i="1"/>
  <c r="AB41" i="1"/>
  <c r="U41" i="1"/>
  <c r="N41" i="1"/>
  <c r="G41" i="1"/>
  <c r="AB40" i="1"/>
  <c r="U40" i="1"/>
  <c r="N40" i="1"/>
  <c r="G40" i="1"/>
  <c r="AB39" i="1"/>
  <c r="U39" i="1"/>
  <c r="N39" i="1"/>
  <c r="G39" i="1"/>
  <c r="AB38" i="1"/>
  <c r="U38" i="1"/>
  <c r="N38" i="1"/>
  <c r="G38" i="1"/>
  <c r="AB37" i="1"/>
  <c r="U37" i="1"/>
  <c r="N37" i="1"/>
  <c r="G37" i="1"/>
  <c r="E37" i="1"/>
  <c r="AB36" i="1"/>
  <c r="U36" i="1"/>
  <c r="N36" i="1"/>
  <c r="G36" i="1"/>
  <c r="E36" i="1"/>
  <c r="AB35" i="1"/>
  <c r="U35" i="1"/>
  <c r="N35" i="1"/>
  <c r="G35" i="1"/>
  <c r="E35" i="1"/>
  <c r="E43" i="1" s="1"/>
  <c r="Y34" i="1"/>
  <c r="R34" i="1"/>
  <c r="K34" i="1"/>
  <c r="AB33" i="1"/>
  <c r="U33" i="1"/>
  <c r="N33" i="1"/>
  <c r="G33" i="1"/>
  <c r="AB32" i="1"/>
  <c r="U32" i="1"/>
  <c r="N32" i="1"/>
  <c r="G32" i="1"/>
  <c r="AB31" i="1"/>
  <c r="U31" i="1"/>
  <c r="N31" i="1"/>
  <c r="G31" i="1"/>
  <c r="AB30" i="1"/>
  <c r="U30" i="1"/>
  <c r="N30" i="1"/>
  <c r="G30" i="1"/>
  <c r="E30" i="1"/>
  <c r="AB29" i="1"/>
  <c r="U29" i="1"/>
  <c r="N29" i="1"/>
  <c r="G29" i="1"/>
  <c r="E29" i="1"/>
  <c r="AF28" i="1"/>
  <c r="AF34" i="1" s="1"/>
  <c r="Y28" i="1"/>
  <c r="R28" i="1"/>
  <c r="K28" i="1"/>
  <c r="D28" i="1"/>
  <c r="D34" i="1" s="1"/>
  <c r="AB27" i="1"/>
  <c r="U27" i="1"/>
  <c r="N27" i="1"/>
  <c r="G27" i="1"/>
  <c r="AB26" i="1"/>
  <c r="U26" i="1"/>
  <c r="N26" i="1"/>
  <c r="G26" i="1"/>
  <c r="E26" i="1"/>
  <c r="AB25" i="1"/>
  <c r="U25" i="1"/>
  <c r="N25" i="1"/>
  <c r="G25" i="1"/>
  <c r="E25" i="1"/>
  <c r="AB24" i="1"/>
  <c r="U24" i="1"/>
  <c r="N24" i="1"/>
  <c r="G24" i="1"/>
  <c r="E24" i="1"/>
  <c r="AB23" i="1"/>
  <c r="U23" i="1"/>
  <c r="N23" i="1"/>
  <c r="G23" i="1"/>
  <c r="E23" i="1"/>
  <c r="AB22" i="1"/>
  <c r="U22" i="1"/>
  <c r="N22" i="1"/>
  <c r="G22" i="1"/>
  <c r="E22" i="1"/>
  <c r="AB21" i="1"/>
  <c r="U21" i="1"/>
  <c r="N21" i="1"/>
  <c r="G21" i="1"/>
  <c r="E21" i="1"/>
  <c r="E28" i="1" s="1"/>
  <c r="E34" i="1" s="1"/>
  <c r="AF20" i="1"/>
  <c r="Y20" i="1"/>
  <c r="R20" i="1"/>
  <c r="K20" i="1"/>
  <c r="D20" i="1"/>
  <c r="AB19" i="1"/>
  <c r="U19" i="1"/>
  <c r="N19" i="1"/>
  <c r="G19" i="1"/>
  <c r="AB18" i="1"/>
  <c r="U18" i="1"/>
  <c r="N18" i="1"/>
  <c r="G18" i="1"/>
  <c r="AB17" i="1"/>
  <c r="U17" i="1"/>
  <c r="N17" i="1"/>
  <c r="G17" i="1"/>
  <c r="AB16" i="1"/>
  <c r="U16" i="1"/>
  <c r="N16" i="1"/>
  <c r="G16" i="1"/>
  <c r="E16" i="1"/>
  <c r="AB15" i="1"/>
  <c r="U15" i="1"/>
  <c r="N15" i="1"/>
  <c r="G15" i="1"/>
  <c r="E15" i="1"/>
  <c r="AB14" i="1"/>
  <c r="U14" i="1"/>
  <c r="N14" i="1"/>
  <c r="L45" i="1" s="1"/>
  <c r="G14" i="1"/>
  <c r="E45" i="1" s="1"/>
  <c r="E14" i="1"/>
  <c r="E20" i="1" s="1"/>
  <c r="AI13" i="1"/>
  <c r="AB13" i="1"/>
  <c r="U13" i="1"/>
  <c r="U12" i="1"/>
  <c r="AI11" i="1"/>
  <c r="AG45" i="1" s="1"/>
  <c r="AB11" i="1"/>
  <c r="Z45" i="1" s="1"/>
  <c r="U11" i="1"/>
  <c r="AG9" i="1"/>
  <c r="AG44" i="1" s="1"/>
  <c r="Z9" i="1"/>
  <c r="Z37" i="1" s="1"/>
  <c r="S9" i="1"/>
  <c r="S37" i="1" s="1"/>
  <c r="L9" i="1"/>
  <c r="L37" i="1" s="1"/>
  <c r="I8" i="1"/>
  <c r="P8" i="1" s="1"/>
  <c r="W8" i="1" s="1"/>
  <c r="AD8" i="1" s="1"/>
  <c r="H6" i="1"/>
  <c r="E6" i="1"/>
  <c r="D6" i="1"/>
  <c r="S45" i="1" l="1"/>
  <c r="AJ45" i="1" s="1"/>
  <c r="L11" i="1"/>
  <c r="S12" i="1"/>
  <c r="S13" i="1"/>
  <c r="L14" i="1"/>
  <c r="S14" i="1"/>
  <c r="Z14" i="1"/>
  <c r="Z20" i="1" s="1"/>
  <c r="AG14" i="1"/>
  <c r="AG15" i="1"/>
  <c r="L22" i="1"/>
  <c r="L23" i="1"/>
  <c r="L24" i="1"/>
  <c r="S29" i="1"/>
  <c r="L30" i="1"/>
  <c r="L34" i="1" s="1"/>
  <c r="S30" i="1"/>
  <c r="Z30" i="1"/>
  <c r="Z34" i="1" s="1"/>
  <c r="AG30" i="1"/>
  <c r="L36" i="1"/>
  <c r="S36" i="1"/>
  <c r="Z36" i="1"/>
  <c r="AG36" i="1"/>
  <c r="S38" i="1"/>
  <c r="S39" i="1"/>
  <c r="S44" i="1"/>
  <c r="S11" i="1"/>
  <c r="Z11" i="1"/>
  <c r="L15" i="1"/>
  <c r="S15" i="1"/>
  <c r="L16" i="1"/>
  <c r="AG16" i="1"/>
  <c r="L17" i="1"/>
  <c r="L21" i="1"/>
  <c r="L28" i="1" s="1"/>
  <c r="S21" i="1"/>
  <c r="S28" i="1" s="1"/>
  <c r="Z21" i="1"/>
  <c r="AG21" i="1"/>
  <c r="Z22" i="1"/>
  <c r="AG22" i="1"/>
  <c r="Z23" i="1"/>
  <c r="AG23" i="1"/>
  <c r="Z24" i="1"/>
  <c r="AG24" i="1"/>
  <c r="AG25" i="1"/>
  <c r="AG29" i="1"/>
  <c r="L35" i="1"/>
  <c r="L43" i="1" s="1"/>
  <c r="S35" i="1"/>
  <c r="Z35" i="1"/>
  <c r="Z43" i="1" s="1"/>
  <c r="AG35" i="1"/>
  <c r="AG37" i="1"/>
  <c r="AG38" i="1"/>
  <c r="Z28" i="1" l="1"/>
  <c r="AG20" i="1"/>
  <c r="AG43" i="1"/>
  <c r="S43" i="1"/>
  <c r="AG28" i="1"/>
  <c r="AG34" i="1" s="1"/>
  <c r="S20" i="1"/>
  <c r="S34" i="1"/>
  <c r="L20" i="1"/>
</calcChain>
</file>

<file path=xl/sharedStrings.xml><?xml version="1.0" encoding="utf-8"?>
<sst xmlns="http://schemas.openxmlformats.org/spreadsheetml/2006/main" count="279" uniqueCount="125">
  <si>
    <t>本週供應人數</t>
    <phoneticPr fontId="3" type="noConversion"/>
  </si>
  <si>
    <t>學校</t>
    <phoneticPr fontId="3" type="noConversion"/>
  </si>
  <si>
    <t>葷食</t>
    <phoneticPr fontId="3" type="noConversion"/>
  </si>
  <si>
    <t>素食</t>
    <phoneticPr fontId="3" type="noConversion"/>
  </si>
  <si>
    <t>人數總計</t>
    <phoneticPr fontId="3" type="noConversion"/>
  </si>
  <si>
    <t>小計</t>
    <phoneticPr fontId="3" type="noConversion"/>
  </si>
  <si>
    <t>蘆竹.大華國民小學103學年度第上學期第20週午餐食譜設計表</t>
    <phoneticPr fontId="3" type="noConversion"/>
  </si>
  <si>
    <t>米食</t>
    <phoneticPr fontId="3" type="noConversion"/>
  </si>
  <si>
    <t>合計</t>
    <phoneticPr fontId="3" type="noConversion"/>
  </si>
  <si>
    <t>特餐</t>
    <phoneticPr fontId="3" type="noConversion"/>
  </si>
  <si>
    <t>用餐人數</t>
    <phoneticPr fontId="3" type="noConversion"/>
  </si>
  <si>
    <t>食材</t>
    <phoneticPr fontId="3" type="noConversion"/>
  </si>
  <si>
    <t>廠商</t>
    <phoneticPr fontId="3" type="noConversion"/>
  </si>
  <si>
    <t>單量(g)</t>
    <phoneticPr fontId="3" type="noConversion"/>
  </si>
  <si>
    <t>數量(kg)</t>
    <phoneticPr fontId="3" type="noConversion"/>
  </si>
  <si>
    <t>預估單價</t>
    <phoneticPr fontId="3" type="noConversion"/>
  </si>
  <si>
    <t>白飯</t>
    <phoneticPr fontId="3" type="noConversion"/>
  </si>
  <si>
    <t>糙米飯</t>
    <phoneticPr fontId="3" type="noConversion"/>
  </si>
  <si>
    <t>糙米(先送)</t>
    <phoneticPr fontId="3" type="noConversion"/>
  </si>
  <si>
    <t>民族</t>
    <phoneticPr fontId="3" type="noConversion"/>
  </si>
  <si>
    <t>義大利麵</t>
    <phoneticPr fontId="3" type="noConversion"/>
  </si>
  <si>
    <t>義大利直麵條500g</t>
    <phoneticPr fontId="3" type="noConversion"/>
  </si>
  <si>
    <t>現購</t>
    <phoneticPr fontId="3" type="noConversion"/>
  </si>
  <si>
    <t>胚芽飯</t>
    <phoneticPr fontId="3" type="noConversion"/>
  </si>
  <si>
    <t>胚芽米(先送)</t>
    <phoneticPr fontId="3" type="noConversion"/>
  </si>
  <si>
    <t>三色丁</t>
    <phoneticPr fontId="3" type="noConversion"/>
  </si>
  <si>
    <t>聯宏</t>
    <phoneticPr fontId="3" type="noConversion"/>
  </si>
  <si>
    <t>環保蔬食餐</t>
    <phoneticPr fontId="3" type="noConversion"/>
  </si>
  <si>
    <t>洋蔥去皮</t>
    <phoneticPr fontId="3" type="noConversion"/>
  </si>
  <si>
    <t>荃珍</t>
    <phoneticPr fontId="3" type="noConversion"/>
  </si>
  <si>
    <t>淋汁酥豆包</t>
    <phoneticPr fontId="3" type="noConversion"/>
  </si>
  <si>
    <t>炸豆包</t>
    <phoneticPr fontId="3" type="noConversion"/>
  </si>
  <si>
    <t>百喬</t>
    <phoneticPr fontId="3" type="noConversion"/>
  </si>
  <si>
    <t>雙冬蒸肉</t>
    <phoneticPr fontId="3" type="noConversion"/>
  </si>
  <si>
    <t>冬瓜(先送)</t>
    <phoneticPr fontId="3" type="noConversion"/>
  </si>
  <si>
    <t>絞肉</t>
    <phoneticPr fontId="3" type="noConversion"/>
  </si>
  <si>
    <t>復進</t>
    <phoneticPr fontId="3" type="noConversion"/>
  </si>
  <si>
    <t>香酥柳葉魚</t>
    <phoneticPr fontId="3" type="noConversion"/>
  </si>
  <si>
    <t>調理柳葉魚</t>
    <phoneticPr fontId="3" type="noConversion"/>
  </si>
  <si>
    <t>福國</t>
    <phoneticPr fontId="3" type="noConversion"/>
  </si>
  <si>
    <t>結頭燒雞</t>
    <phoneticPr fontId="3" type="noConversion"/>
  </si>
  <si>
    <t>結頭菜(先送)</t>
    <phoneticPr fontId="3" type="noConversion"/>
  </si>
  <si>
    <t>肉丁</t>
    <phoneticPr fontId="3" type="noConversion"/>
  </si>
  <si>
    <t>蒜末</t>
    <phoneticPr fontId="3" type="noConversion"/>
  </si>
  <si>
    <t>家煥</t>
    <phoneticPr fontId="3" type="noConversion"/>
  </si>
  <si>
    <t>雞丁</t>
    <phoneticPr fontId="3" type="noConversion"/>
  </si>
  <si>
    <t>超秦</t>
    <phoneticPr fontId="3" type="noConversion"/>
  </si>
  <si>
    <t>薑片</t>
    <phoneticPr fontId="3" type="noConversion"/>
  </si>
  <si>
    <t>蕃茄醬3K</t>
    <phoneticPr fontId="3" type="noConversion"/>
  </si>
  <si>
    <t>豐輝</t>
    <phoneticPr fontId="3" type="noConversion"/>
  </si>
  <si>
    <t>紅蘿蔔丁</t>
    <phoneticPr fontId="3" type="noConversion"/>
  </si>
  <si>
    <t>新北</t>
    <phoneticPr fontId="3" type="noConversion"/>
  </si>
  <si>
    <t>鹹冬瓜醬3k</t>
    <phoneticPr fontId="3" type="noConversion"/>
  </si>
  <si>
    <t>福隆</t>
    <phoneticPr fontId="3" type="noConversion"/>
  </si>
  <si>
    <t>樣彩薯丁</t>
    <phoneticPr fontId="3" type="noConversion"/>
  </si>
  <si>
    <t>馬鈴薯去皮</t>
    <phoneticPr fontId="3" type="noConversion"/>
  </si>
  <si>
    <t>麻婆豆腐</t>
    <phoneticPr fontId="3" type="noConversion"/>
  </si>
  <si>
    <t>豆腐2K</t>
    <phoneticPr fontId="3" type="noConversion"/>
  </si>
  <si>
    <t>新明</t>
    <phoneticPr fontId="3" type="noConversion"/>
  </si>
  <si>
    <t>麥克雞塊</t>
    <phoneticPr fontId="3" type="noConversion"/>
  </si>
  <si>
    <t>大成</t>
    <phoneticPr fontId="3" type="noConversion"/>
  </si>
  <si>
    <t>洋蔥炒蛋</t>
    <phoneticPr fontId="3" type="noConversion"/>
  </si>
  <si>
    <t>海帶三絲</t>
    <phoneticPr fontId="3" type="noConversion"/>
  </si>
  <si>
    <t>海帶絲</t>
    <phoneticPr fontId="3" type="noConversion"/>
  </si>
  <si>
    <t>宏旭</t>
    <phoneticPr fontId="3" type="noConversion"/>
  </si>
  <si>
    <t>山藥</t>
    <phoneticPr fontId="3" type="noConversion"/>
  </si>
  <si>
    <t>(2片/人)</t>
    <phoneticPr fontId="3" type="noConversion"/>
  </si>
  <si>
    <t>洗選蛋</t>
    <phoneticPr fontId="3" type="noConversion"/>
  </si>
  <si>
    <t>禾品</t>
    <phoneticPr fontId="3" type="noConversion"/>
  </si>
  <si>
    <t>白干絲</t>
    <phoneticPr fontId="3" type="noConversion"/>
  </si>
  <si>
    <t>津悅</t>
    <phoneticPr fontId="3" type="noConversion"/>
  </si>
  <si>
    <t>青蔥</t>
    <phoneticPr fontId="3" type="noConversion"/>
  </si>
  <si>
    <t>紅蘿蔔絲</t>
    <phoneticPr fontId="3" type="noConversion"/>
  </si>
  <si>
    <t>芹菜</t>
    <phoneticPr fontId="3" type="noConversion"/>
  </si>
  <si>
    <t>西芹</t>
    <phoneticPr fontId="3" type="noConversion"/>
  </si>
  <si>
    <t>木耳絲</t>
    <phoneticPr fontId="3" type="noConversion"/>
  </si>
  <si>
    <t>小木耳</t>
    <phoneticPr fontId="3" type="noConversion"/>
  </si>
  <si>
    <t>辣豆瓣醬</t>
    <phoneticPr fontId="3" type="noConversion"/>
  </si>
  <si>
    <t>薑絲</t>
    <phoneticPr fontId="3" type="noConversion"/>
  </si>
  <si>
    <t>素火腿1k</t>
    <phoneticPr fontId="3" type="noConversion"/>
  </si>
  <si>
    <t>青菜</t>
    <phoneticPr fontId="3" type="noConversion"/>
  </si>
  <si>
    <t>高麗菜</t>
    <phoneticPr fontId="3" type="noConversion"/>
  </si>
  <si>
    <t>有機味美菜36k</t>
    <phoneticPr fontId="3" type="noConversion"/>
  </si>
  <si>
    <t>農會直送</t>
    <phoneticPr fontId="3" type="noConversion"/>
  </si>
  <si>
    <t>大芥菜</t>
    <phoneticPr fontId="3" type="noConversion"/>
  </si>
  <si>
    <t>有機塔菇菜36k</t>
    <phoneticPr fontId="3" type="noConversion"/>
  </si>
  <si>
    <t>油菜</t>
    <phoneticPr fontId="3" type="noConversion"/>
  </si>
  <si>
    <t>黃芽元氣湯</t>
    <phoneticPr fontId="3" type="noConversion"/>
  </si>
  <si>
    <t>黃豆芽</t>
    <phoneticPr fontId="3" type="noConversion"/>
  </si>
  <si>
    <t>呂錦堂</t>
    <phoneticPr fontId="3" type="noConversion"/>
  </si>
  <si>
    <t>白蘿蔔大骨湯</t>
    <phoneticPr fontId="3" type="noConversion"/>
  </si>
  <si>
    <t>白蘿蔔</t>
    <phoneticPr fontId="3" type="noConversion"/>
  </si>
  <si>
    <t>玉米濃湯</t>
    <phoneticPr fontId="3" type="noConversion"/>
  </si>
  <si>
    <t>玉米粒</t>
    <phoneticPr fontId="3" type="noConversion"/>
  </si>
  <si>
    <t>紅棗蓮子銀耳湯</t>
    <phoneticPr fontId="3" type="noConversion"/>
  </si>
  <si>
    <t>白木耳</t>
    <phoneticPr fontId="3" type="noConversion"/>
  </si>
  <si>
    <t>正興</t>
    <phoneticPr fontId="3" type="noConversion"/>
  </si>
  <si>
    <t>榨菜粉絲湯</t>
    <phoneticPr fontId="3" type="noConversion"/>
  </si>
  <si>
    <t>榨菜絲</t>
    <phoneticPr fontId="3" type="noConversion"/>
  </si>
  <si>
    <t>品碩豐</t>
    <phoneticPr fontId="3" type="noConversion"/>
  </si>
  <si>
    <t>大蕃茄</t>
    <phoneticPr fontId="3" type="noConversion"/>
  </si>
  <si>
    <t>紅蘿蔔</t>
    <phoneticPr fontId="3" type="noConversion"/>
  </si>
  <si>
    <t>雪蓮子(先送)</t>
    <phoneticPr fontId="3" type="noConversion"/>
  </si>
  <si>
    <t>冬粉</t>
    <phoneticPr fontId="3" type="noConversion"/>
  </si>
  <si>
    <t>全國</t>
    <phoneticPr fontId="3" type="noConversion"/>
  </si>
  <si>
    <t>雞架(切)</t>
    <phoneticPr fontId="3" type="noConversion"/>
  </si>
  <si>
    <t>紅棗(先送)</t>
    <phoneticPr fontId="3" type="noConversion"/>
  </si>
  <si>
    <t>華順</t>
    <phoneticPr fontId="3" type="noConversion"/>
  </si>
  <si>
    <t>二砂</t>
    <phoneticPr fontId="3" type="noConversion"/>
  </si>
  <si>
    <t>日陞</t>
    <phoneticPr fontId="3" type="noConversion"/>
  </si>
  <si>
    <t>紅蘿蔔小丁</t>
    <phoneticPr fontId="3" type="noConversion"/>
  </si>
  <si>
    <t>養樂多優酪乳-蘆竹</t>
    <phoneticPr fontId="3" type="noConversion"/>
  </si>
  <si>
    <t>雅可樂多</t>
    <phoneticPr fontId="3" type="noConversion"/>
  </si>
  <si>
    <t>養樂多鮮乳-大華</t>
    <phoneticPr fontId="3" type="noConversion"/>
  </si>
  <si>
    <t>水果(份)</t>
    <phoneticPr fontId="3" type="noConversion"/>
  </si>
  <si>
    <t>水果</t>
    <phoneticPr fontId="3" type="noConversion"/>
  </si>
  <si>
    <t>熱量</t>
    <phoneticPr fontId="3" type="noConversion"/>
  </si>
  <si>
    <t>全穀根莖類</t>
    <phoneticPr fontId="3" type="noConversion"/>
  </si>
  <si>
    <t>蔬菜類</t>
    <phoneticPr fontId="3" type="noConversion"/>
  </si>
  <si>
    <t>水果類</t>
    <phoneticPr fontId="3" type="noConversion"/>
  </si>
  <si>
    <t>豆魚肉蛋類</t>
    <phoneticPr fontId="3" type="noConversion"/>
  </si>
  <si>
    <t>油脂類</t>
    <phoneticPr fontId="3" type="noConversion"/>
  </si>
  <si>
    <t>蔬菜為預先排定.受天氣及採收期等因素影響.若有調動敬請見諒</t>
    <phoneticPr fontId="3" type="noConversion"/>
  </si>
  <si>
    <t>表單設計：軒泰食品                單位主廚:                                         午餐秘書:                                         主任:                                            校長:</t>
    <phoneticPr fontId="3" type="noConversion"/>
  </si>
  <si>
    <t>乳品類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</si>
</sst>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.0_ "/>
    <numFmt numFmtId="183" formatCode="#,###&quot;包&quot;"/>
    <numFmt numFmtId="184" formatCode="0.0_);[Red]\(0.0\)"/>
    <numFmt numFmtId="185" formatCode="0_ "/>
    <numFmt numFmtId="186" formatCode="#,###&quot;片&quot;"/>
    <numFmt numFmtId="187" formatCode="#&quot;條/人&quot;"/>
    <numFmt numFmtId="188" formatCode="#,###&quot;條&quot;"/>
    <numFmt numFmtId="189" formatCode="#,###&quot;桶&quot;"/>
    <numFmt numFmtId="190" formatCode="#,###&quot;板&quot;"/>
    <numFmt numFmtId="191" formatCode="0&quot;個&quot;"/>
    <numFmt numFmtId="192" formatCode="0.00_ "/>
    <numFmt numFmtId="193" formatCode="0;_ꠀ"/>
    <numFmt numFmtId="194" formatCode="0.0;_ꠀ"/>
    <numFmt numFmtId="195" formatCode="0.00_);[Red]\(0.00\)"/>
    <numFmt numFmtId="196" formatCode="#,###&quot;份&quot;"/>
    <numFmt numFmtId="197" formatCode="#,###.0&quot;份&quot;"/>
    <numFmt numFmtId="198" formatCode="###&quot;大卡&quot;"/>
  </numFmts>
  <fonts count="5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24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7"/>
      <name val="新細明體"/>
      <family val="1"/>
      <charset val="136"/>
    </font>
    <font>
      <b/>
      <sz val="17"/>
      <name val="標楷體"/>
      <family val="4"/>
      <charset val="136"/>
    </font>
    <font>
      <b/>
      <sz val="17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7"/>
      <name val="新細明體"/>
      <family val="1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6"/>
      <color indexed="9"/>
      <name val="新細明體"/>
      <family val="1"/>
      <charset val="136"/>
    </font>
    <font>
      <sz val="17"/>
      <name val="標楷體"/>
      <family val="4"/>
      <charset val="136"/>
    </font>
    <font>
      <sz val="17"/>
      <color indexed="8"/>
      <name val="新細明體"/>
      <family val="1"/>
      <charset val="136"/>
    </font>
    <font>
      <sz val="26"/>
      <color indexed="10"/>
      <name val="新細明體"/>
      <family val="1"/>
      <charset val="136"/>
    </font>
    <font>
      <sz val="18"/>
      <color indexed="8"/>
      <name val="新細明體"/>
      <family val="1"/>
      <charset val="136"/>
    </font>
    <font>
      <i/>
      <sz val="11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6"/>
      <color indexed="8"/>
      <name val="新細明體"/>
      <family val="1"/>
      <charset val="136"/>
    </font>
    <font>
      <b/>
      <sz val="17"/>
      <color indexed="8"/>
      <name val="標楷體"/>
      <family val="4"/>
      <charset val="136"/>
    </font>
    <font>
      <b/>
      <sz val="17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b/>
      <i/>
      <sz val="22"/>
      <color indexed="10"/>
      <name val="新細明體"/>
      <family val="1"/>
      <charset val="136"/>
    </font>
    <font>
      <b/>
      <i/>
      <sz val="22"/>
      <color indexed="8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i/>
      <sz val="22"/>
      <color indexed="10"/>
      <name val="新細明體"/>
      <family val="1"/>
      <charset val="136"/>
    </font>
    <font>
      <sz val="16"/>
      <color indexed="10"/>
      <name val="新細明體"/>
      <family val="1"/>
      <charset val="136"/>
    </font>
    <font>
      <i/>
      <sz val="22"/>
      <name val="標楷體"/>
      <family val="4"/>
      <charset val="136"/>
    </font>
    <font>
      <sz val="14"/>
      <name val="新細明體"/>
      <family val="1"/>
      <charset val="136"/>
    </font>
    <font>
      <sz val="14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23" borderId="54" applyNumberFormat="0" applyAlignment="0" applyProtection="0">
      <alignment vertical="center"/>
    </xf>
    <xf numFmtId="0" fontId="44" fillId="24" borderId="5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8" fillId="0" borderId="57" applyNumberFormat="0" applyFill="0" applyAlignment="0" applyProtection="0">
      <alignment vertical="center"/>
    </xf>
    <xf numFmtId="0" fontId="49" fillId="0" borderId="5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10" borderId="54" applyNumberFormat="0" applyAlignment="0" applyProtection="0">
      <alignment vertical="center"/>
    </xf>
    <xf numFmtId="0" fontId="51" fillId="0" borderId="59" applyNumberFormat="0" applyFill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" fillId="26" borderId="60" applyNumberFormat="0" applyFont="0" applyAlignment="0" applyProtection="0">
      <alignment vertical="center"/>
    </xf>
    <xf numFmtId="0" fontId="53" fillId="23" borderId="6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1" fillId="0" borderId="0"/>
    <xf numFmtId="0" fontId="1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</cellStyleXfs>
  <cellXfs count="351">
    <xf numFmtId="0" fontId="0" fillId="0" borderId="0" xfId="0"/>
    <xf numFmtId="0" fontId="2" fillId="0" borderId="1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textRotation="255" shrinkToFit="1"/>
    </xf>
    <xf numFmtId="177" fontId="12" fillId="0" borderId="10" xfId="0" applyNumberFormat="1" applyFont="1" applyFill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center" vertical="center" shrinkToFit="1"/>
    </xf>
    <xf numFmtId="177" fontId="12" fillId="0" borderId="12" xfId="0" applyNumberFormat="1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shrinkToFit="1"/>
    </xf>
    <xf numFmtId="178" fontId="12" fillId="0" borderId="11" xfId="0" applyNumberFormat="1" applyFont="1" applyFill="1" applyBorder="1" applyAlignment="1">
      <alignment horizontal="center" vertical="center" shrinkToFit="1"/>
    </xf>
    <xf numFmtId="178" fontId="12" fillId="0" borderId="12" xfId="0" applyNumberFormat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textRotation="255" shrinkToFit="1"/>
    </xf>
    <xf numFmtId="179" fontId="12" fillId="0" borderId="10" xfId="1" applyNumberFormat="1" applyFont="1" applyFill="1" applyBorder="1" applyAlignment="1">
      <alignment horizontal="center" vertical="center" shrinkToFit="1"/>
    </xf>
    <xf numFmtId="179" fontId="12" fillId="0" borderId="11" xfId="1" applyNumberFormat="1" applyFont="1" applyFill="1" applyBorder="1" applyAlignment="1">
      <alignment horizontal="center" vertical="center" shrinkToFit="1"/>
    </xf>
    <xf numFmtId="179" fontId="12" fillId="0" borderId="12" xfId="1" applyNumberFormat="1" applyFont="1" applyFill="1" applyBorder="1" applyAlignment="1">
      <alignment horizontal="center" vertical="center" shrinkToFit="1"/>
    </xf>
    <xf numFmtId="180" fontId="12" fillId="0" borderId="10" xfId="0" applyNumberFormat="1" applyFont="1" applyFill="1" applyBorder="1" applyAlignment="1">
      <alignment horizontal="center" vertical="center" shrinkToFit="1"/>
    </xf>
    <xf numFmtId="180" fontId="12" fillId="0" borderId="11" xfId="0" applyNumberFormat="1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81" fontId="12" fillId="2" borderId="2" xfId="0" applyNumberFormat="1" applyFont="1" applyFill="1" applyBorder="1" applyAlignment="1">
      <alignment horizontal="center" vertical="center" shrinkToFit="1"/>
    </xf>
    <xf numFmtId="181" fontId="12" fillId="2" borderId="3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textRotation="255" shrinkToFit="1"/>
    </xf>
    <xf numFmtId="0" fontId="12" fillId="0" borderId="16" xfId="1" applyFont="1" applyFill="1" applyBorder="1" applyAlignment="1">
      <alignment horizontal="center" vertical="center" textRotation="255" shrinkToFit="1"/>
    </xf>
    <xf numFmtId="0" fontId="12" fillId="0" borderId="1" xfId="1" applyFont="1" applyFill="1" applyBorder="1" applyAlignment="1">
      <alignment horizontal="center" vertical="center" shrinkToFit="1"/>
    </xf>
    <xf numFmtId="181" fontId="12" fillId="2" borderId="2" xfId="1" applyNumberFormat="1" applyFont="1" applyFill="1" applyBorder="1" applyAlignment="1">
      <alignment horizontal="center" vertical="center" shrinkToFit="1"/>
    </xf>
    <xf numFmtId="181" fontId="12" fillId="2" borderId="3" xfId="1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textRotation="255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textRotation="255" shrinkToFit="1"/>
    </xf>
    <xf numFmtId="0" fontId="10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wrapText="1" readingOrder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center" vertical="center" shrinkToFit="1"/>
    </xf>
    <xf numFmtId="182" fontId="17" fillId="0" borderId="22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 readingOrder="1"/>
    </xf>
    <xf numFmtId="1" fontId="16" fillId="0" borderId="4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textRotation="255" wrapText="1"/>
    </xf>
    <xf numFmtId="0" fontId="18" fillId="0" borderId="1" xfId="2" applyNumberFormat="1" applyFont="1" applyFill="1" applyBorder="1" applyAlignment="1">
      <alignment horizontal="left" vertical="center" shrinkToFit="1"/>
    </xf>
    <xf numFmtId="0" fontId="18" fillId="0" borderId="1" xfId="2" applyNumberFormat="1" applyFont="1" applyFill="1" applyBorder="1" applyAlignment="1">
      <alignment horizontal="center" vertical="center" shrinkToFit="1"/>
    </xf>
    <xf numFmtId="183" fontId="17" fillId="0" borderId="23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184" fontId="17" fillId="0" borderId="1" xfId="0" applyNumberFormat="1" applyFont="1" applyBorder="1" applyAlignment="1">
      <alignment horizontal="center" shrinkToFit="1"/>
    </xf>
    <xf numFmtId="1" fontId="16" fillId="0" borderId="1" xfId="0" applyNumberFormat="1" applyFont="1" applyFill="1" applyBorder="1" applyAlignment="1">
      <alignment horizontal="center" vertical="center" shrinkToFit="1" readingOrder="1"/>
    </xf>
    <xf numFmtId="182" fontId="17" fillId="0" borderId="23" xfId="0" applyNumberFormat="1" applyFont="1" applyFill="1" applyBorder="1" applyAlignment="1">
      <alignment horizontal="center" vertical="center" shrinkToFit="1"/>
    </xf>
    <xf numFmtId="0" fontId="16" fillId="0" borderId="3" xfId="1" applyFont="1" applyFill="1" applyBorder="1" applyAlignment="1">
      <alignment horizontal="center" vertical="center" shrinkToFit="1"/>
    </xf>
    <xf numFmtId="185" fontId="17" fillId="0" borderId="23" xfId="0" applyNumberFormat="1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 readingOrder="1"/>
    </xf>
    <xf numFmtId="0" fontId="21" fillId="0" borderId="4" xfId="0" applyFont="1" applyFill="1" applyBorder="1" applyAlignment="1">
      <alignment horizontal="left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shrinkToFit="1" readingOrder="1"/>
    </xf>
    <xf numFmtId="0" fontId="17" fillId="0" borderId="16" xfId="0" applyFont="1" applyBorder="1"/>
    <xf numFmtId="0" fontId="16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wrapText="1" readingOrder="1"/>
    </xf>
    <xf numFmtId="0" fontId="16" fillId="3" borderId="2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vertical="center" shrinkToFit="1" readingOrder="1"/>
    </xf>
    <xf numFmtId="0" fontId="12" fillId="0" borderId="1" xfId="0" applyFont="1" applyFill="1" applyBorder="1" applyAlignment="1">
      <alignment vertical="center" shrinkToFit="1" readingOrder="1"/>
    </xf>
    <xf numFmtId="0" fontId="17" fillId="0" borderId="19" xfId="0" applyFont="1" applyBorder="1"/>
    <xf numFmtId="0" fontId="16" fillId="0" borderId="1" xfId="1" applyFont="1" applyFill="1" applyBorder="1" applyAlignment="1">
      <alignment horizontal="center" vertical="center" shrinkToFit="1"/>
    </xf>
    <xf numFmtId="0" fontId="16" fillId="0" borderId="6" xfId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textRotation="255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86" fontId="17" fillId="0" borderId="23" xfId="0" applyNumberFormat="1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shrinkToFit="1"/>
    </xf>
    <xf numFmtId="0" fontId="12" fillId="0" borderId="4" xfId="1" applyFont="1" applyFill="1" applyBorder="1" applyAlignment="1">
      <alignment horizontal="center" vertical="center" textRotation="255" wrapText="1"/>
    </xf>
    <xf numFmtId="185" fontId="17" fillId="0" borderId="22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shrinkToFit="1"/>
    </xf>
    <xf numFmtId="0" fontId="23" fillId="0" borderId="1" xfId="0" applyFont="1" applyFill="1" applyBorder="1" applyAlignment="1">
      <alignment horizontal="center" vertical="center"/>
    </xf>
    <xf numFmtId="187" fontId="16" fillId="0" borderId="26" xfId="0" applyNumberFormat="1" applyFont="1" applyBorder="1" applyAlignment="1">
      <alignment horizontal="center" shrinkToFit="1"/>
    </xf>
    <xf numFmtId="188" fontId="17" fillId="0" borderId="23" xfId="0" applyNumberFormat="1" applyFont="1" applyFill="1" applyBorder="1" applyAlignment="1">
      <alignment horizontal="center" vertical="center" shrinkToFit="1"/>
    </xf>
    <xf numFmtId="184" fontId="17" fillId="0" borderId="2" xfId="0" applyNumberFormat="1" applyFont="1" applyBorder="1" applyAlignment="1">
      <alignment horizont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center" vertical="center"/>
    </xf>
    <xf numFmtId="185" fontId="17" fillId="0" borderId="27" xfId="0" applyNumberFormat="1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center" shrinkToFit="1"/>
    </xf>
    <xf numFmtId="184" fontId="17" fillId="0" borderId="24" xfId="0" applyNumberFormat="1" applyFont="1" applyBorder="1" applyAlignment="1">
      <alignment horizontal="center" shrinkToFit="1"/>
    </xf>
    <xf numFmtId="0" fontId="12" fillId="0" borderId="15" xfId="0" applyFont="1" applyFill="1" applyBorder="1" applyAlignment="1">
      <alignment horizontal="center" vertical="center" textRotation="255" wrapText="1"/>
    </xf>
    <xf numFmtId="0" fontId="12" fillId="0" borderId="16" xfId="1" applyFont="1" applyFill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shrinkToFit="1"/>
    </xf>
    <xf numFmtId="0" fontId="16" fillId="0" borderId="3" xfId="0" applyFont="1" applyBorder="1" applyAlignment="1">
      <alignment horizontal="left" shrinkToFit="1"/>
    </xf>
    <xf numFmtId="0" fontId="16" fillId="0" borderId="25" xfId="0" applyFont="1" applyFill="1" applyBorder="1" applyAlignment="1">
      <alignment horizontal="center" shrinkToFit="1"/>
    </xf>
    <xf numFmtId="0" fontId="16" fillId="0" borderId="2" xfId="0" applyFont="1" applyBorder="1" applyAlignment="1">
      <alignment horizontal="center" shrinkToFit="1"/>
    </xf>
    <xf numFmtId="0" fontId="17" fillId="0" borderId="23" xfId="0" applyNumberFormat="1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shrinkToFit="1"/>
    </xf>
    <xf numFmtId="0" fontId="18" fillId="4" borderId="1" xfId="2" applyNumberFormat="1" applyFont="1" applyFill="1" applyBorder="1" applyAlignment="1">
      <alignment horizontal="left" vertical="center" shrinkToFit="1"/>
    </xf>
    <xf numFmtId="0" fontId="16" fillId="0" borderId="29" xfId="0" applyFont="1" applyBorder="1" applyAlignment="1">
      <alignment horizontal="left" shrinkToFit="1"/>
    </xf>
    <xf numFmtId="0" fontId="16" fillId="0" borderId="30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left" vertical="center"/>
    </xf>
    <xf numFmtId="189" fontId="17" fillId="0" borderId="22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shrinkToFit="1"/>
    </xf>
    <xf numFmtId="0" fontId="16" fillId="0" borderId="7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shrinkToFit="1"/>
    </xf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textRotation="255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shrinkToFit="1"/>
    </xf>
    <xf numFmtId="182" fontId="25" fillId="0" borderId="1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textRotation="255" wrapText="1"/>
    </xf>
    <xf numFmtId="182" fontId="15" fillId="0" borderId="19" xfId="0" applyNumberFormat="1" applyFont="1" applyFill="1" applyBorder="1" applyAlignment="1">
      <alignment horizontal="center" vertical="center" shrinkToFit="1"/>
    </xf>
    <xf numFmtId="185" fontId="26" fillId="0" borderId="1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textRotation="255" wrapTex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185" fontId="15" fillId="0" borderId="1" xfId="0" applyNumberFormat="1" applyFont="1" applyFill="1" applyBorder="1" applyAlignment="1">
      <alignment horizontal="center" vertical="center" shrinkToFit="1"/>
    </xf>
    <xf numFmtId="185" fontId="14" fillId="0" borderId="1" xfId="0" applyNumberFormat="1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185" fontId="14" fillId="0" borderId="25" xfId="0" applyNumberFormat="1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12" fillId="0" borderId="31" xfId="1" applyFont="1" applyFill="1" applyBorder="1" applyAlignment="1">
      <alignment horizontal="center" vertical="center" textRotation="255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textRotation="255" wrapText="1"/>
    </xf>
    <xf numFmtId="190" fontId="17" fillId="0" borderId="22" xfId="0" applyNumberFormat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textRotation="255" shrinkToFit="1"/>
    </xf>
    <xf numFmtId="191" fontId="16" fillId="0" borderId="2" xfId="0" applyNumberFormat="1" applyFont="1" applyBorder="1" applyAlignment="1">
      <alignment horizontal="center" shrinkToFit="1"/>
    </xf>
    <xf numFmtId="0" fontId="17" fillId="0" borderId="1" xfId="1" applyFont="1" applyFill="1" applyBorder="1" applyAlignment="1">
      <alignment horizontal="center" vertical="center" shrinkToFit="1"/>
    </xf>
    <xf numFmtId="184" fontId="16" fillId="0" borderId="1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textRotation="255" wrapText="1"/>
    </xf>
    <xf numFmtId="0" fontId="17" fillId="0" borderId="1" xfId="0" applyFont="1" applyFill="1" applyBorder="1" applyAlignment="1">
      <alignment vertical="center" shrinkToFit="1"/>
    </xf>
    <xf numFmtId="184" fontId="16" fillId="0" borderId="25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textRotation="255" wrapText="1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shrinkToFit="1"/>
    </xf>
    <xf numFmtId="182" fontId="16" fillId="0" borderId="1" xfId="0" applyNumberFormat="1" applyFont="1" applyFill="1" applyBorder="1" applyAlignment="1">
      <alignment horizontal="center" vertical="center" shrinkToFit="1"/>
    </xf>
    <xf numFmtId="182" fontId="16" fillId="0" borderId="25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center" vertical="center" textRotation="255" wrapText="1"/>
    </xf>
    <xf numFmtId="0" fontId="16" fillId="4" borderId="1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shrinkToFit="1"/>
    </xf>
    <xf numFmtId="0" fontId="16" fillId="0" borderId="32" xfId="0" applyFont="1" applyFill="1" applyBorder="1" applyAlignment="1">
      <alignment horizontal="center" shrinkToFit="1"/>
    </xf>
    <xf numFmtId="182" fontId="17" fillId="0" borderId="27" xfId="0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left" vertical="center"/>
    </xf>
    <xf numFmtId="185" fontId="17" fillId="0" borderId="33" xfId="0" applyNumberFormat="1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center" vertical="center" shrinkToFit="1"/>
    </xf>
    <xf numFmtId="182" fontId="25" fillId="0" borderId="4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center" shrinkToFit="1"/>
    </xf>
    <xf numFmtId="0" fontId="29" fillId="0" borderId="1" xfId="0" applyFont="1" applyBorder="1" applyAlignment="1">
      <alignment shrinkToFit="1"/>
    </xf>
    <xf numFmtId="0" fontId="16" fillId="0" borderId="1" xfId="0" applyFont="1" applyFill="1" applyBorder="1" applyAlignment="1">
      <alignment vertical="center" shrinkToFit="1"/>
    </xf>
    <xf numFmtId="0" fontId="12" fillId="0" borderId="7" xfId="1" applyFont="1" applyFill="1" applyBorder="1" applyAlignment="1">
      <alignment horizontal="center" vertical="center" textRotation="255" shrinkToFit="1"/>
    </xf>
    <xf numFmtId="0" fontId="12" fillId="0" borderId="1" xfId="1" applyFont="1" applyFill="1" applyBorder="1" applyAlignment="1">
      <alignment vertical="center" shrinkToFit="1"/>
    </xf>
    <xf numFmtId="182" fontId="12" fillId="0" borderId="1" xfId="1" applyNumberFormat="1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 shrinkToFit="1"/>
    </xf>
    <xf numFmtId="182" fontId="14" fillId="0" borderId="1" xfId="0" applyNumberFormat="1" applyFont="1" applyFill="1" applyBorder="1" applyAlignment="1">
      <alignment horizontal="center" vertical="center" shrinkToFit="1"/>
    </xf>
    <xf numFmtId="192" fontId="28" fillId="0" borderId="3" xfId="0" applyNumberFormat="1" applyFont="1" applyFill="1" applyBorder="1" applyAlignment="1">
      <alignment horizontal="center" vertical="center" shrinkToFit="1"/>
    </xf>
    <xf numFmtId="192" fontId="28" fillId="0" borderId="25" xfId="0" applyNumberFormat="1" applyFont="1" applyFill="1" applyBorder="1" applyAlignment="1">
      <alignment horizontal="center" vertical="center" shrinkToFit="1"/>
    </xf>
    <xf numFmtId="185" fontId="15" fillId="0" borderId="19" xfId="0" applyNumberFormat="1" applyFont="1" applyFill="1" applyBorder="1" applyAlignment="1">
      <alignment horizontal="center" vertical="center" shrinkToFit="1"/>
    </xf>
    <xf numFmtId="182" fontId="26" fillId="0" borderId="1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textRotation="255" shrinkToFit="1"/>
    </xf>
    <xf numFmtId="193" fontId="17" fillId="0" borderId="22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textRotation="255" shrinkToFit="1"/>
    </xf>
    <xf numFmtId="0" fontId="21" fillId="0" borderId="1" xfId="0" applyFont="1" applyFill="1" applyBorder="1" applyAlignment="1">
      <alignment vertical="center" shrinkToFit="1"/>
    </xf>
    <xf numFmtId="185" fontId="25" fillId="0" borderId="22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textRotation="255" shrinkToFit="1"/>
    </xf>
    <xf numFmtId="194" fontId="17" fillId="0" borderId="22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textRotation="255" shrinkToFit="1"/>
    </xf>
    <xf numFmtId="182" fontId="26" fillId="0" borderId="23" xfId="0" applyNumberFormat="1" applyFont="1" applyFill="1" applyBorder="1" applyAlignment="1">
      <alignment horizontal="center" vertical="center" shrinkToFit="1"/>
    </xf>
    <xf numFmtId="185" fontId="16" fillId="0" borderId="1" xfId="0" applyNumberFormat="1" applyFont="1" applyFill="1" applyBorder="1" applyAlignment="1">
      <alignment horizontal="center" vertical="center" shrinkToFit="1"/>
    </xf>
    <xf numFmtId="0" fontId="25" fillId="0" borderId="1" xfId="1" applyFont="1" applyFill="1" applyBorder="1" applyAlignment="1">
      <alignment vertical="center" shrinkToFit="1"/>
    </xf>
    <xf numFmtId="0" fontId="25" fillId="0" borderId="1" xfId="1" applyFont="1" applyFill="1" applyBorder="1" applyAlignment="1">
      <alignment horizontal="center" vertical="center" shrinkToFit="1"/>
    </xf>
    <xf numFmtId="0" fontId="21" fillId="0" borderId="1" xfId="1" applyFont="1" applyFill="1" applyBorder="1" applyAlignment="1">
      <alignment horizontal="center" vertical="center" shrinkToFit="1"/>
    </xf>
    <xf numFmtId="182" fontId="21" fillId="0" borderId="1" xfId="1" applyNumberFormat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vertical="center" shrinkToFit="1"/>
    </xf>
    <xf numFmtId="0" fontId="16" fillId="0" borderId="1" xfId="0" applyNumberFormat="1" applyFont="1" applyFill="1" applyBorder="1" applyAlignment="1">
      <alignment horizontal="left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192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textRotation="255" shrinkToFit="1"/>
    </xf>
    <xf numFmtId="0" fontId="15" fillId="0" borderId="4" xfId="0" applyFont="1" applyFill="1" applyBorder="1" applyAlignment="1">
      <alignment horizontal="center" vertical="center" shrinkToFit="1"/>
    </xf>
    <xf numFmtId="185" fontId="30" fillId="0" borderId="1" xfId="0" applyNumberFormat="1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34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textRotation="255" wrapText="1"/>
    </xf>
    <xf numFmtId="0" fontId="16" fillId="0" borderId="1" xfId="2" applyFont="1" applyFill="1" applyBorder="1" applyAlignment="1">
      <alignment horizontal="left" vertical="center" shrinkToFit="1"/>
    </xf>
    <xf numFmtId="0" fontId="16" fillId="0" borderId="1" xfId="2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2" applyFont="1" applyFill="1" applyBorder="1" applyAlignment="1">
      <alignment horizontal="center" vertical="center" shrinkToFit="1"/>
    </xf>
    <xf numFmtId="195" fontId="17" fillId="0" borderId="1" xfId="0" applyNumberFormat="1" applyFont="1" applyBorder="1" applyAlignment="1">
      <alignment horizont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8" fillId="0" borderId="2" xfId="2" applyNumberFormat="1" applyFont="1" applyFill="1" applyBorder="1" applyAlignment="1">
      <alignment horizontal="center" vertical="center" shrinkToFit="1"/>
    </xf>
    <xf numFmtId="0" fontId="16" fillId="4" borderId="1" xfId="2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left" shrinkToFit="1"/>
    </xf>
    <xf numFmtId="0" fontId="16" fillId="0" borderId="29" xfId="0" applyFont="1" applyFill="1" applyBorder="1" applyAlignment="1">
      <alignment horizontal="center" shrinkToFit="1"/>
    </xf>
    <xf numFmtId="185" fontId="17" fillId="0" borderId="1" xfId="0" applyNumberFormat="1" applyFont="1" applyFill="1" applyBorder="1" applyAlignment="1">
      <alignment horizontal="center" vertical="center" shrinkToFit="1"/>
    </xf>
    <xf numFmtId="183" fontId="21" fillId="0" borderId="1" xfId="0" applyNumberFormat="1" applyFont="1" applyFill="1" applyBorder="1" applyAlignment="1">
      <alignment horizontal="center" vertical="center"/>
    </xf>
    <xf numFmtId="185" fontId="17" fillId="0" borderId="16" xfId="0" applyNumberFormat="1" applyFont="1" applyFill="1" applyBorder="1" applyAlignment="1">
      <alignment horizontal="center" vertical="center" shrinkToFit="1"/>
    </xf>
    <xf numFmtId="185" fontId="17" fillId="0" borderId="0" xfId="0" applyNumberFormat="1" applyFont="1" applyFill="1" applyBorder="1" applyAlignment="1">
      <alignment horizontal="center" vertical="center" shrinkToFit="1"/>
    </xf>
    <xf numFmtId="196" fontId="16" fillId="0" borderId="1" xfId="0" applyNumberFormat="1" applyFont="1" applyFill="1" applyBorder="1" applyAlignment="1">
      <alignment horizontal="center" vertical="center" shrinkToFit="1"/>
    </xf>
    <xf numFmtId="192" fontId="26" fillId="0" borderId="1" xfId="0" applyNumberFormat="1" applyFont="1" applyFill="1" applyBorder="1" applyAlignment="1">
      <alignment horizontal="center" vertical="center" shrinkToFit="1"/>
    </xf>
    <xf numFmtId="184" fontId="26" fillId="0" borderId="1" xfId="0" applyNumberFormat="1" applyFont="1" applyBorder="1" applyAlignment="1">
      <alignment horizontal="center" shrinkToFit="1"/>
    </xf>
    <xf numFmtId="185" fontId="14" fillId="0" borderId="3" xfId="0" applyNumberFormat="1" applyFont="1" applyFill="1" applyBorder="1" applyAlignment="1">
      <alignment horizontal="center" vertical="center" shrinkToFit="1"/>
    </xf>
    <xf numFmtId="185" fontId="27" fillId="0" borderId="0" xfId="0" applyNumberFormat="1" applyFont="1" applyFill="1" applyAlignment="1">
      <alignment horizontal="center" vertical="center"/>
    </xf>
    <xf numFmtId="0" fontId="12" fillId="0" borderId="35" xfId="0" applyFont="1" applyFill="1" applyBorder="1" applyAlignment="1">
      <alignment horizontal="center" vertical="center" textRotation="255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/>
    </xf>
    <xf numFmtId="196" fontId="16" fillId="0" borderId="36" xfId="0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textRotation="255" shrinkToFit="1"/>
    </xf>
    <xf numFmtId="0" fontId="16" fillId="0" borderId="36" xfId="0" applyNumberFormat="1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textRotation="255" shrinkToFit="1"/>
    </xf>
    <xf numFmtId="0" fontId="17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textRotation="255"/>
    </xf>
    <xf numFmtId="0" fontId="21" fillId="0" borderId="36" xfId="0" applyFont="1" applyFill="1" applyBorder="1" applyAlignment="1">
      <alignment horizontal="center" vertical="center" shrinkToFit="1"/>
    </xf>
    <xf numFmtId="0" fontId="16" fillId="0" borderId="37" xfId="1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/>
    </xf>
    <xf numFmtId="182" fontId="12" fillId="0" borderId="19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Alignment="1">
      <alignment horizontal="center" vertical="center"/>
    </xf>
    <xf numFmtId="0" fontId="11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/>
    </xf>
    <xf numFmtId="197" fontId="11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textRotation="255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197" fontId="11" fillId="0" borderId="2" xfId="0" applyNumberFormat="1" applyFont="1" applyFill="1" applyBorder="1" applyAlignment="1">
      <alignment horizontal="center" vertical="center"/>
    </xf>
    <xf numFmtId="197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/>
    </xf>
    <xf numFmtId="198" fontId="11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textRotation="255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198" fontId="11" fillId="0" borderId="1" xfId="0" applyNumberFormat="1" applyFont="1" applyFill="1" applyBorder="1" applyAlignment="1">
      <alignment horizontal="center" vertical="center"/>
    </xf>
    <xf numFmtId="49" fontId="31" fillId="0" borderId="45" xfId="0" applyNumberFormat="1" applyFont="1" applyBorder="1" applyAlignment="1"/>
    <xf numFmtId="49" fontId="31" fillId="0" borderId="47" xfId="0" applyNumberFormat="1" applyFont="1" applyBorder="1" applyAlignment="1"/>
    <xf numFmtId="49" fontId="31" fillId="0" borderId="25" xfId="0" applyNumberFormat="1" applyFont="1" applyFill="1" applyBorder="1" applyAlignment="1">
      <alignment horizontal="center" shrinkToFit="1"/>
    </xf>
    <xf numFmtId="0" fontId="32" fillId="0" borderId="25" xfId="0" applyFont="1" applyBorder="1" applyAlignment="1">
      <alignment horizontal="left"/>
    </xf>
    <xf numFmtId="0" fontId="31" fillId="0" borderId="25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shrinkToFit="1"/>
    </xf>
    <xf numFmtId="0" fontId="35" fillId="0" borderId="25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5" xfId="0" applyFont="1" applyFill="1" applyBorder="1" applyAlignment="1">
      <alignment horizontal="center" shrinkToFit="1"/>
    </xf>
    <xf numFmtId="0" fontId="34" fillId="0" borderId="25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11" fillId="0" borderId="49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82" fontId="12" fillId="0" borderId="64" xfId="0" applyNumberFormat="1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</cellXfs>
  <cellStyles count="5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一般" xfId="0" builtinId="0"/>
    <cellStyle name="一般 2" xfId="44"/>
    <cellStyle name="一般 2 2" xfId="2"/>
    <cellStyle name="一般 2 3" xfId="45"/>
    <cellStyle name="一般 2 4" xfId="46"/>
    <cellStyle name="一般 2_中興104.1月食材明細" xfId="47"/>
    <cellStyle name="一般 3" xfId="48"/>
    <cellStyle name="一般 4" xfId="49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M55"/>
  <sheetViews>
    <sheetView tabSelected="1" topLeftCell="A7" zoomScale="70" workbookViewId="0">
      <selection activeCell="AG52" sqref="AG52"/>
    </sheetView>
  </sheetViews>
  <sheetFormatPr defaultColWidth="6.125" defaultRowHeight="22.5" customHeight="1" x14ac:dyDescent="0.25"/>
  <cols>
    <col min="1" max="1" width="5.125" style="10" customWidth="1"/>
    <col min="2" max="2" width="17.375" style="8" customWidth="1"/>
    <col min="3" max="3" width="8.75" style="11" customWidth="1"/>
    <col min="4" max="4" width="6.375" style="343" hidden="1" customWidth="1"/>
    <col min="5" max="5" width="15.625" style="8" customWidth="1"/>
    <col min="6" max="6" width="6.375" style="9" hidden="1" customWidth="1"/>
    <col min="7" max="7" width="6.875" style="9" hidden="1" customWidth="1"/>
    <col min="8" max="8" width="5.125" style="10" customWidth="1"/>
    <col min="9" max="9" width="17.375" style="8" customWidth="1"/>
    <col min="10" max="10" width="8.75" style="11" customWidth="1"/>
    <col min="11" max="11" width="6.375" style="8" hidden="1" customWidth="1"/>
    <col min="12" max="12" width="15.625" style="8" customWidth="1"/>
    <col min="13" max="13" width="6.375" style="9" hidden="1" customWidth="1"/>
    <col min="14" max="14" width="7.25" style="9" hidden="1" customWidth="1"/>
    <col min="15" max="15" width="5.125" style="10" customWidth="1"/>
    <col min="16" max="16" width="17.375" style="8" customWidth="1"/>
    <col min="17" max="17" width="8.75" style="11" customWidth="1"/>
    <col min="18" max="18" width="6.375" style="8" hidden="1" customWidth="1"/>
    <col min="19" max="19" width="15.625" style="8" customWidth="1"/>
    <col min="20" max="20" width="6.375" style="9" hidden="1" customWidth="1"/>
    <col min="21" max="21" width="6.875" style="9" hidden="1" customWidth="1"/>
    <col min="22" max="22" width="5.125" style="10" customWidth="1"/>
    <col min="23" max="23" width="17.375" style="8" customWidth="1"/>
    <col min="24" max="24" width="8.75" style="11" customWidth="1"/>
    <col min="25" max="25" width="6.375" style="8" hidden="1" customWidth="1"/>
    <col min="26" max="26" width="15.625" style="8" customWidth="1"/>
    <col min="27" max="27" width="6.375" style="8" hidden="1" customWidth="1"/>
    <col min="28" max="28" width="7.25" style="9" hidden="1" customWidth="1"/>
    <col min="29" max="29" width="5.125" style="10" customWidth="1"/>
    <col min="30" max="30" width="17.375" style="8" customWidth="1"/>
    <col min="31" max="31" width="8.75" style="11" customWidth="1"/>
    <col min="32" max="32" width="6.375" style="8" hidden="1" customWidth="1"/>
    <col min="33" max="33" width="15.625" style="8" customWidth="1"/>
    <col min="34" max="34" width="6.375" style="8" hidden="1" customWidth="1"/>
    <col min="35" max="35" width="6.125" style="9"/>
    <col min="36" max="36" width="10.625" style="8" bestFit="1" customWidth="1"/>
    <col min="37" max="37" width="6.125" style="8"/>
    <col min="38" max="38" width="0" style="8" hidden="1" customWidth="1"/>
    <col min="39" max="16384" width="6.125" style="8"/>
  </cols>
  <sheetData>
    <row r="1" spans="1:35" ht="18" hidden="1" customHeight="1" x14ac:dyDescent="0.25">
      <c r="A1" s="1" t="s">
        <v>0</v>
      </c>
      <c r="B1" s="2" t="s">
        <v>1</v>
      </c>
      <c r="C1" s="3"/>
      <c r="D1" s="4" t="s">
        <v>2</v>
      </c>
      <c r="E1" s="2" t="s">
        <v>3</v>
      </c>
      <c r="F1" s="5"/>
      <c r="G1" s="5"/>
      <c r="H1" s="6" t="s">
        <v>4</v>
      </c>
      <c r="I1" s="6"/>
      <c r="J1" s="7"/>
    </row>
    <row r="2" spans="1:35" ht="18" hidden="1" customHeight="1" x14ac:dyDescent="0.25">
      <c r="A2" s="1"/>
      <c r="B2" s="2"/>
      <c r="C2" s="3"/>
      <c r="D2" s="12"/>
      <c r="E2" s="13"/>
      <c r="F2" s="5"/>
      <c r="G2" s="5"/>
      <c r="H2" s="14"/>
      <c r="I2" s="15"/>
      <c r="J2" s="7"/>
      <c r="W2" s="11"/>
    </row>
    <row r="3" spans="1:35" ht="18" hidden="1" customHeight="1" x14ac:dyDescent="0.25">
      <c r="A3" s="1"/>
      <c r="B3" s="2"/>
      <c r="C3" s="3"/>
      <c r="D3" s="12"/>
      <c r="E3" s="13"/>
      <c r="F3" s="5"/>
      <c r="G3" s="5"/>
      <c r="H3" s="14"/>
      <c r="I3" s="15"/>
      <c r="J3" s="7"/>
    </row>
    <row r="4" spans="1:35" ht="18" hidden="1" customHeight="1" x14ac:dyDescent="0.25">
      <c r="A4" s="1"/>
      <c r="B4" s="2"/>
      <c r="C4" s="3"/>
      <c r="D4" s="12"/>
      <c r="E4" s="13"/>
      <c r="F4" s="5"/>
      <c r="G4" s="5"/>
      <c r="H4" s="14"/>
      <c r="I4" s="15"/>
      <c r="J4" s="7"/>
      <c r="W4" s="11"/>
    </row>
    <row r="5" spans="1:35" ht="18" hidden="1" customHeight="1" x14ac:dyDescent="0.25">
      <c r="A5" s="1"/>
      <c r="B5" s="2"/>
      <c r="C5" s="3"/>
      <c r="D5" s="12"/>
      <c r="E5" s="13"/>
      <c r="F5" s="5"/>
      <c r="G5" s="5"/>
      <c r="H5" s="14"/>
      <c r="I5" s="15"/>
      <c r="J5" s="7"/>
    </row>
    <row r="6" spans="1:35" ht="18" hidden="1" customHeight="1" x14ac:dyDescent="0.25">
      <c r="A6" s="16"/>
      <c r="B6" s="17" t="s">
        <v>5</v>
      </c>
      <c r="C6" s="18"/>
      <c r="D6" s="19">
        <f>SUM(D2:D5)</f>
        <v>0</v>
      </c>
      <c r="E6" s="20">
        <f>SUM(E2:E5)</f>
        <v>0</v>
      </c>
      <c r="F6" s="21"/>
      <c r="G6" s="21"/>
      <c r="H6" s="22">
        <f>SUM(H2:I5)</f>
        <v>0</v>
      </c>
      <c r="I6" s="23"/>
      <c r="J6" s="7"/>
      <c r="K6" s="24"/>
      <c r="L6" s="25"/>
      <c r="M6" s="26"/>
      <c r="N6" s="26"/>
      <c r="O6" s="27"/>
      <c r="P6" s="25"/>
      <c r="Q6" s="28"/>
      <c r="R6" s="25"/>
      <c r="S6" s="25"/>
      <c r="T6" s="26"/>
      <c r="U6" s="26"/>
      <c r="V6" s="27"/>
      <c r="W6" s="25"/>
      <c r="X6" s="28"/>
      <c r="Y6" s="25"/>
      <c r="Z6" s="25"/>
      <c r="AA6" s="25"/>
      <c r="AB6" s="26"/>
      <c r="AC6" s="27"/>
      <c r="AD6" s="25"/>
      <c r="AE6" s="28"/>
      <c r="AF6" s="25"/>
      <c r="AG6" s="25"/>
      <c r="AH6" s="25"/>
    </row>
    <row r="7" spans="1:35" s="32" customFormat="1" ht="30.75" customHeight="1" thickBot="1" x14ac:dyDescent="0.3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  <c r="AI7" s="31"/>
    </row>
    <row r="8" spans="1:35" s="53" customFormat="1" ht="24.75" customHeight="1" x14ac:dyDescent="0.25">
      <c r="A8" s="33" t="s">
        <v>7</v>
      </c>
      <c r="B8" s="34">
        <v>42016</v>
      </c>
      <c r="C8" s="35"/>
      <c r="D8" s="35"/>
      <c r="E8" s="35"/>
      <c r="F8" s="36"/>
      <c r="G8" s="37" t="s">
        <v>8</v>
      </c>
      <c r="H8" s="38" t="s">
        <v>7</v>
      </c>
      <c r="I8" s="39">
        <f>B8+1</f>
        <v>42017</v>
      </c>
      <c r="J8" s="40"/>
      <c r="K8" s="40"/>
      <c r="L8" s="40"/>
      <c r="M8" s="41"/>
      <c r="N8" s="37" t="s">
        <v>8</v>
      </c>
      <c r="O8" s="38" t="s">
        <v>9</v>
      </c>
      <c r="P8" s="42">
        <f>I8+1</f>
        <v>42018</v>
      </c>
      <c r="Q8" s="43"/>
      <c r="R8" s="43"/>
      <c r="S8" s="43"/>
      <c r="T8" s="44"/>
      <c r="U8" s="37" t="s">
        <v>8</v>
      </c>
      <c r="V8" s="45" t="s">
        <v>7</v>
      </c>
      <c r="W8" s="46">
        <f>P8+1</f>
        <v>42019</v>
      </c>
      <c r="X8" s="47"/>
      <c r="Y8" s="47"/>
      <c r="Z8" s="47"/>
      <c r="AA8" s="48"/>
      <c r="AB8" s="37" t="s">
        <v>8</v>
      </c>
      <c r="AC8" s="38" t="s">
        <v>7</v>
      </c>
      <c r="AD8" s="49">
        <f>W8+1</f>
        <v>42020</v>
      </c>
      <c r="AE8" s="50"/>
      <c r="AF8" s="50"/>
      <c r="AG8" s="50"/>
      <c r="AH8" s="51"/>
      <c r="AI8" s="52" t="s">
        <v>8</v>
      </c>
    </row>
    <row r="9" spans="1:35" s="53" customFormat="1" ht="21.75" customHeight="1" x14ac:dyDescent="0.25">
      <c r="A9" s="54"/>
      <c r="B9" s="55" t="s">
        <v>10</v>
      </c>
      <c r="C9" s="55"/>
      <c r="D9" s="56"/>
      <c r="E9" s="57">
        <v>458</v>
      </c>
      <c r="F9" s="58"/>
      <c r="G9" s="59"/>
      <c r="H9" s="60"/>
      <c r="I9" s="55" t="s">
        <v>10</v>
      </c>
      <c r="J9" s="55"/>
      <c r="K9" s="55"/>
      <c r="L9" s="57">
        <f>E9</f>
        <v>458</v>
      </c>
      <c r="M9" s="58"/>
      <c r="N9" s="59"/>
      <c r="O9" s="60"/>
      <c r="P9" s="55" t="s">
        <v>10</v>
      </c>
      <c r="Q9" s="55"/>
      <c r="R9" s="55"/>
      <c r="S9" s="57">
        <f>E9</f>
        <v>458</v>
      </c>
      <c r="T9" s="58"/>
      <c r="U9" s="59"/>
      <c r="V9" s="61"/>
      <c r="W9" s="62" t="s">
        <v>10</v>
      </c>
      <c r="X9" s="62"/>
      <c r="Y9" s="62"/>
      <c r="Z9" s="63">
        <f>E9</f>
        <v>458</v>
      </c>
      <c r="AA9" s="64"/>
      <c r="AB9" s="59"/>
      <c r="AC9" s="60"/>
      <c r="AD9" s="55" t="s">
        <v>10</v>
      </c>
      <c r="AE9" s="55"/>
      <c r="AF9" s="55"/>
      <c r="AG9" s="57">
        <f>E9</f>
        <v>458</v>
      </c>
      <c r="AH9" s="65"/>
      <c r="AI9" s="66"/>
    </row>
    <row r="10" spans="1:35" s="53" customFormat="1" ht="22.5" customHeight="1" x14ac:dyDescent="0.25">
      <c r="A10" s="67"/>
      <c r="B10" s="55" t="s">
        <v>11</v>
      </c>
      <c r="C10" s="68" t="s">
        <v>12</v>
      </c>
      <c r="D10" s="69" t="s">
        <v>13</v>
      </c>
      <c r="E10" s="70" t="s">
        <v>14</v>
      </c>
      <c r="F10" s="71" t="s">
        <v>15</v>
      </c>
      <c r="G10" s="72"/>
      <c r="H10" s="73"/>
      <c r="I10" s="55" t="s">
        <v>11</v>
      </c>
      <c r="J10" s="68" t="s">
        <v>12</v>
      </c>
      <c r="K10" s="69" t="s">
        <v>13</v>
      </c>
      <c r="L10" s="70" t="s">
        <v>14</v>
      </c>
      <c r="M10" s="71" t="s">
        <v>15</v>
      </c>
      <c r="N10" s="72"/>
      <c r="O10" s="73"/>
      <c r="P10" s="74" t="s">
        <v>11</v>
      </c>
      <c r="Q10" s="68" t="s">
        <v>12</v>
      </c>
      <c r="R10" s="69" t="s">
        <v>13</v>
      </c>
      <c r="S10" s="70" t="s">
        <v>14</v>
      </c>
      <c r="T10" s="71" t="s">
        <v>15</v>
      </c>
      <c r="U10" s="72"/>
      <c r="V10" s="75"/>
      <c r="W10" s="62" t="s">
        <v>11</v>
      </c>
      <c r="X10" s="68" t="s">
        <v>12</v>
      </c>
      <c r="Y10" s="69" t="s">
        <v>13</v>
      </c>
      <c r="Z10" s="70" t="s">
        <v>14</v>
      </c>
      <c r="AA10" s="71" t="s">
        <v>15</v>
      </c>
      <c r="AB10" s="72"/>
      <c r="AC10" s="73"/>
      <c r="AD10" s="55" t="s">
        <v>11</v>
      </c>
      <c r="AE10" s="68" t="s">
        <v>12</v>
      </c>
      <c r="AF10" s="69" t="s">
        <v>13</v>
      </c>
      <c r="AG10" s="70" t="s">
        <v>14</v>
      </c>
      <c r="AH10" s="71" t="s">
        <v>15</v>
      </c>
      <c r="AI10" s="76"/>
    </row>
    <row r="11" spans="1:35" s="96" customFormat="1" ht="22.5" customHeight="1" x14ac:dyDescent="0.3">
      <c r="A11" s="77" t="s">
        <v>16</v>
      </c>
      <c r="B11" s="78"/>
      <c r="C11" s="79"/>
      <c r="D11" s="79"/>
      <c r="E11" s="80"/>
      <c r="F11" s="81"/>
      <c r="G11" s="82"/>
      <c r="H11" s="83" t="s">
        <v>17</v>
      </c>
      <c r="I11" s="78" t="s">
        <v>18</v>
      </c>
      <c r="J11" s="79" t="s">
        <v>19</v>
      </c>
      <c r="K11" s="84">
        <v>3.2</v>
      </c>
      <c r="L11" s="80">
        <f>K11*$L$9/1000</f>
        <v>1.4656000000000002</v>
      </c>
      <c r="M11" s="81"/>
      <c r="N11" s="81"/>
      <c r="O11" s="85" t="s">
        <v>20</v>
      </c>
      <c r="P11" s="86" t="s">
        <v>21</v>
      </c>
      <c r="Q11" s="87" t="s">
        <v>22</v>
      </c>
      <c r="R11" s="87">
        <v>47</v>
      </c>
      <c r="S11" s="88">
        <f>R11*$S$9/1000/0.5</f>
        <v>43.052</v>
      </c>
      <c r="T11" s="89"/>
      <c r="U11" s="90">
        <f t="shared" ref="U11:U19" si="0">R11/1000*T11</f>
        <v>0</v>
      </c>
      <c r="V11" s="83" t="s">
        <v>23</v>
      </c>
      <c r="W11" s="78" t="s">
        <v>24</v>
      </c>
      <c r="X11" s="79" t="s">
        <v>19</v>
      </c>
      <c r="Y11" s="91">
        <v>3.2</v>
      </c>
      <c r="Z11" s="92">
        <f>Y11*$Z$9/1000</f>
        <v>1.4656000000000002</v>
      </c>
      <c r="AA11" s="93"/>
      <c r="AB11" s="81">
        <f>AA11*Y11/1000</f>
        <v>0</v>
      </c>
      <c r="AC11" s="83" t="s">
        <v>16</v>
      </c>
      <c r="AD11" s="78"/>
      <c r="AE11" s="79"/>
      <c r="AF11" s="79"/>
      <c r="AG11" s="94"/>
      <c r="AH11" s="93"/>
      <c r="AI11" s="95">
        <f>AH11*AF11/1000</f>
        <v>0</v>
      </c>
    </row>
    <row r="12" spans="1:35" s="96" customFormat="1" ht="22.5" customHeight="1" x14ac:dyDescent="0.3">
      <c r="A12" s="97"/>
      <c r="B12" s="98"/>
      <c r="C12" s="99"/>
      <c r="D12" s="100"/>
      <c r="E12" s="101"/>
      <c r="F12" s="81"/>
      <c r="G12" s="82"/>
      <c r="H12" s="102"/>
      <c r="I12" s="78"/>
      <c r="J12" s="79"/>
      <c r="K12" s="103"/>
      <c r="L12" s="80"/>
      <c r="M12" s="81"/>
      <c r="N12" s="81"/>
      <c r="O12" s="85"/>
      <c r="P12" s="86" t="s">
        <v>25</v>
      </c>
      <c r="Q12" s="87" t="s">
        <v>26</v>
      </c>
      <c r="R12" s="87">
        <v>22</v>
      </c>
      <c r="S12" s="94">
        <f>R12*$S$9/1000</f>
        <v>10.076000000000001</v>
      </c>
      <c r="T12" s="89"/>
      <c r="U12" s="90">
        <f t="shared" si="0"/>
        <v>0</v>
      </c>
      <c r="V12" s="104"/>
      <c r="W12" s="78"/>
      <c r="X12" s="79"/>
      <c r="Y12" s="103"/>
      <c r="Z12" s="92"/>
      <c r="AA12" s="93"/>
      <c r="AB12" s="81"/>
      <c r="AC12" s="102"/>
      <c r="AD12" s="105"/>
      <c r="AE12" s="106"/>
      <c r="AF12" s="106"/>
      <c r="AG12" s="92"/>
      <c r="AH12" s="93"/>
      <c r="AI12" s="95"/>
    </row>
    <row r="13" spans="1:35" s="96" customFormat="1" ht="22.5" customHeight="1" x14ac:dyDescent="0.3">
      <c r="A13" s="107"/>
      <c r="B13" s="108" t="s">
        <v>27</v>
      </c>
      <c r="C13" s="109"/>
      <c r="D13" s="109"/>
      <c r="E13" s="110"/>
      <c r="F13" s="81"/>
      <c r="G13" s="82"/>
      <c r="H13" s="111"/>
      <c r="I13" s="112"/>
      <c r="J13" s="74"/>
      <c r="K13" s="112"/>
      <c r="L13" s="113"/>
      <c r="M13" s="81"/>
      <c r="N13" s="81"/>
      <c r="O13" s="85"/>
      <c r="P13" s="86" t="s">
        <v>28</v>
      </c>
      <c r="Q13" s="87" t="s">
        <v>29</v>
      </c>
      <c r="R13" s="87">
        <v>15</v>
      </c>
      <c r="S13" s="94">
        <f>R13*$S$9/1000</f>
        <v>6.87</v>
      </c>
      <c r="T13" s="89"/>
      <c r="U13" s="90">
        <f t="shared" si="0"/>
        <v>0</v>
      </c>
      <c r="V13" s="114"/>
      <c r="W13" s="105"/>
      <c r="X13" s="106"/>
      <c r="Y13" s="106"/>
      <c r="Z13" s="92"/>
      <c r="AA13" s="115"/>
      <c r="AB13" s="81">
        <f>AA13*Y13/1000</f>
        <v>0</v>
      </c>
      <c r="AC13" s="111"/>
      <c r="AD13" s="105"/>
      <c r="AE13" s="106"/>
      <c r="AF13" s="106"/>
      <c r="AG13" s="92"/>
      <c r="AH13" s="116"/>
      <c r="AI13" s="95">
        <f>AH13*AF13/1000</f>
        <v>0</v>
      </c>
    </row>
    <row r="14" spans="1:35" s="96" customFormat="1" ht="22.5" customHeight="1" x14ac:dyDescent="0.4">
      <c r="A14" s="117" t="s">
        <v>30</v>
      </c>
      <c r="B14" s="118" t="s">
        <v>31</v>
      </c>
      <c r="C14" s="106" t="s">
        <v>32</v>
      </c>
      <c r="D14" s="119"/>
      <c r="E14" s="120">
        <f>E9</f>
        <v>458</v>
      </c>
      <c r="F14" s="121"/>
      <c r="G14" s="90">
        <f t="shared" ref="G14:G19" si="1">D14/1000*F14</f>
        <v>0</v>
      </c>
      <c r="H14" s="122" t="s">
        <v>33</v>
      </c>
      <c r="I14" s="118" t="s">
        <v>34</v>
      </c>
      <c r="J14" s="106" t="s">
        <v>29</v>
      </c>
      <c r="K14" s="119">
        <v>44</v>
      </c>
      <c r="L14" s="123">
        <f>K14*$L$9/1000</f>
        <v>20.152000000000001</v>
      </c>
      <c r="M14" s="81"/>
      <c r="N14" s="90">
        <f t="shared" ref="N14:N19" si="2">K14/1000*M14</f>
        <v>0</v>
      </c>
      <c r="O14" s="85"/>
      <c r="P14" s="118" t="s">
        <v>35</v>
      </c>
      <c r="Q14" s="124" t="s">
        <v>36</v>
      </c>
      <c r="R14" s="87">
        <v>13</v>
      </c>
      <c r="S14" s="94">
        <f>R14*$S$9/1000</f>
        <v>5.9539999999999997</v>
      </c>
      <c r="T14" s="81"/>
      <c r="U14" s="90">
        <f t="shared" si="0"/>
        <v>0</v>
      </c>
      <c r="V14" s="122" t="s">
        <v>37</v>
      </c>
      <c r="W14" s="125" t="s">
        <v>38</v>
      </c>
      <c r="X14" s="126" t="s">
        <v>39</v>
      </c>
      <c r="Y14" s="127">
        <v>2</v>
      </c>
      <c r="Z14" s="128">
        <f>Y14*$Z$9</f>
        <v>916</v>
      </c>
      <c r="AA14" s="106"/>
      <c r="AB14" s="129">
        <f t="shared" ref="AB14:AB19" si="3">Y14/1000*AA14</f>
        <v>0</v>
      </c>
      <c r="AC14" s="122" t="s">
        <v>40</v>
      </c>
      <c r="AD14" s="130" t="s">
        <v>41</v>
      </c>
      <c r="AE14" s="81" t="s">
        <v>29</v>
      </c>
      <c r="AF14" s="131">
        <v>35</v>
      </c>
      <c r="AG14" s="132">
        <f>AF14*$AG$9/1000</f>
        <v>16.03</v>
      </c>
      <c r="AH14" s="133"/>
      <c r="AI14" s="134"/>
    </row>
    <row r="15" spans="1:35" s="96" customFormat="1" ht="22.5" customHeight="1" x14ac:dyDescent="0.4">
      <c r="A15" s="135"/>
      <c r="B15" s="118" t="s">
        <v>28</v>
      </c>
      <c r="C15" s="106" t="s">
        <v>29</v>
      </c>
      <c r="D15" s="119">
        <v>5</v>
      </c>
      <c r="E15" s="94">
        <f>D15*$E$9/1000</f>
        <v>2.29</v>
      </c>
      <c r="F15" s="121"/>
      <c r="G15" s="90">
        <f t="shared" si="1"/>
        <v>0</v>
      </c>
      <c r="H15" s="136"/>
      <c r="I15" s="118" t="s">
        <v>42</v>
      </c>
      <c r="J15" s="124" t="s">
        <v>36</v>
      </c>
      <c r="K15" s="119">
        <v>40</v>
      </c>
      <c r="L15" s="123">
        <f>K15*$L$9/1000</f>
        <v>18.32</v>
      </c>
      <c r="M15" s="81"/>
      <c r="N15" s="90">
        <f t="shared" si="2"/>
        <v>0</v>
      </c>
      <c r="O15" s="85"/>
      <c r="P15" s="86" t="s">
        <v>43</v>
      </c>
      <c r="Q15" s="87" t="s">
        <v>44</v>
      </c>
      <c r="R15" s="137">
        <v>2</v>
      </c>
      <c r="S15" s="94">
        <f>R15*$S$9/1000</f>
        <v>0.91600000000000004</v>
      </c>
      <c r="T15" s="81"/>
      <c r="U15" s="90">
        <f t="shared" si="0"/>
        <v>0</v>
      </c>
      <c r="V15" s="136"/>
      <c r="W15" s="138"/>
      <c r="X15" s="139"/>
      <c r="Y15" s="140"/>
      <c r="Z15" s="141"/>
      <c r="AA15" s="106"/>
      <c r="AB15" s="129">
        <f t="shared" si="3"/>
        <v>0</v>
      </c>
      <c r="AC15" s="136"/>
      <c r="AD15" s="138" t="s">
        <v>45</v>
      </c>
      <c r="AE15" s="139" t="s">
        <v>46</v>
      </c>
      <c r="AF15" s="121">
        <v>60</v>
      </c>
      <c r="AG15" s="132">
        <f t="shared" ref="AG15:AG16" si="4">AF15*$AG$9/1000</f>
        <v>27.48</v>
      </c>
      <c r="AH15" s="142"/>
      <c r="AI15" s="134"/>
    </row>
    <row r="16" spans="1:35" s="96" customFormat="1" ht="22.5" customHeight="1" x14ac:dyDescent="0.4">
      <c r="A16" s="135"/>
      <c r="B16" s="118" t="s">
        <v>25</v>
      </c>
      <c r="C16" s="106" t="s">
        <v>26</v>
      </c>
      <c r="D16" s="119">
        <v>5</v>
      </c>
      <c r="E16" s="94">
        <f>D16*$E$9/1000</f>
        <v>2.29</v>
      </c>
      <c r="F16" s="81"/>
      <c r="G16" s="90">
        <f t="shared" si="1"/>
        <v>0</v>
      </c>
      <c r="H16" s="136"/>
      <c r="I16" s="118" t="s">
        <v>47</v>
      </c>
      <c r="J16" s="106" t="s">
        <v>44</v>
      </c>
      <c r="K16" s="119">
        <v>1.3</v>
      </c>
      <c r="L16" s="80">
        <f>K16*$L$9/1000</f>
        <v>0.59539999999999993</v>
      </c>
      <c r="M16" s="89"/>
      <c r="N16" s="90">
        <f t="shared" si="2"/>
        <v>0</v>
      </c>
      <c r="O16" s="85"/>
      <c r="P16" s="143" t="s">
        <v>48</v>
      </c>
      <c r="Q16" s="87" t="s">
        <v>49</v>
      </c>
      <c r="R16" s="119"/>
      <c r="S16" s="92"/>
      <c r="T16" s="81"/>
      <c r="U16" s="90">
        <f t="shared" si="0"/>
        <v>0</v>
      </c>
      <c r="V16" s="136"/>
      <c r="W16" s="144"/>
      <c r="X16" s="145"/>
      <c r="Y16" s="140"/>
      <c r="Z16" s="141"/>
      <c r="AA16" s="106"/>
      <c r="AB16" s="129">
        <f t="shared" si="3"/>
        <v>0</v>
      </c>
      <c r="AC16" s="136"/>
      <c r="AD16" s="146" t="s">
        <v>50</v>
      </c>
      <c r="AE16" s="81" t="s">
        <v>51</v>
      </c>
      <c r="AF16" s="131">
        <v>5</v>
      </c>
      <c r="AG16" s="132">
        <f t="shared" si="4"/>
        <v>2.29</v>
      </c>
      <c r="AH16" s="142"/>
      <c r="AI16" s="134"/>
    </row>
    <row r="17" spans="1:35" s="96" customFormat="1" ht="22.5" customHeight="1" x14ac:dyDescent="0.4">
      <c r="A17" s="135"/>
      <c r="B17" s="118"/>
      <c r="C17" s="106"/>
      <c r="D17" s="119"/>
      <c r="E17" s="92"/>
      <c r="F17" s="81"/>
      <c r="G17" s="90">
        <f t="shared" si="1"/>
        <v>0</v>
      </c>
      <c r="H17" s="136"/>
      <c r="I17" s="105" t="s">
        <v>52</v>
      </c>
      <c r="J17" s="106" t="s">
        <v>53</v>
      </c>
      <c r="K17" s="119">
        <v>5</v>
      </c>
      <c r="L17" s="147">
        <f>K17*$L$9/1000/3</f>
        <v>0.76333333333333331</v>
      </c>
      <c r="M17" s="89"/>
      <c r="N17" s="90">
        <f t="shared" si="2"/>
        <v>0</v>
      </c>
      <c r="O17" s="85"/>
      <c r="P17" s="118"/>
      <c r="Q17" s="106"/>
      <c r="R17" s="119"/>
      <c r="S17" s="92"/>
      <c r="T17" s="89"/>
      <c r="U17" s="90">
        <f t="shared" si="0"/>
        <v>0</v>
      </c>
      <c r="V17" s="136"/>
      <c r="W17" s="125"/>
      <c r="X17" s="148"/>
      <c r="Y17" s="140"/>
      <c r="Z17" s="141"/>
      <c r="AA17" s="106"/>
      <c r="AB17" s="129">
        <f t="shared" si="3"/>
        <v>0</v>
      </c>
      <c r="AC17" s="136"/>
      <c r="AD17" s="146"/>
      <c r="AE17" s="81"/>
      <c r="AF17" s="131"/>
      <c r="AG17" s="80"/>
      <c r="AH17" s="149"/>
      <c r="AI17" s="134"/>
    </row>
    <row r="18" spans="1:35" s="96" customFormat="1" ht="22.5" customHeight="1" x14ac:dyDescent="0.4">
      <c r="A18" s="135"/>
      <c r="B18" s="150"/>
      <c r="C18" s="106"/>
      <c r="D18" s="119"/>
      <c r="E18" s="92"/>
      <c r="F18" s="81"/>
      <c r="G18" s="90">
        <f t="shared" si="1"/>
        <v>0</v>
      </c>
      <c r="H18" s="136"/>
      <c r="I18" s="151"/>
      <c r="J18" s="152"/>
      <c r="K18" s="152"/>
      <c r="L18" s="80"/>
      <c r="M18" s="89"/>
      <c r="N18" s="90">
        <f t="shared" si="2"/>
        <v>0</v>
      </c>
      <c r="O18" s="85"/>
      <c r="P18" s="153"/>
      <c r="Q18" s="154"/>
      <c r="R18" s="155"/>
      <c r="S18" s="92"/>
      <c r="T18" s="89"/>
      <c r="U18" s="90">
        <f t="shared" si="0"/>
        <v>0</v>
      </c>
      <c r="V18" s="136"/>
      <c r="W18" s="151"/>
      <c r="X18" s="156"/>
      <c r="Y18" s="99"/>
      <c r="Z18" s="92"/>
      <c r="AA18" s="106"/>
      <c r="AB18" s="129">
        <f t="shared" si="3"/>
        <v>0</v>
      </c>
      <c r="AC18" s="136"/>
      <c r="AD18" s="146"/>
      <c r="AE18" s="81"/>
      <c r="AF18" s="131"/>
      <c r="AG18" s="80"/>
      <c r="AH18" s="149"/>
      <c r="AI18" s="134"/>
    </row>
    <row r="19" spans="1:35" s="96" customFormat="1" ht="22.5" customHeight="1" x14ac:dyDescent="0.3">
      <c r="A19" s="135"/>
      <c r="B19" s="157"/>
      <c r="C19" s="79"/>
      <c r="D19" s="158"/>
      <c r="E19" s="94"/>
      <c r="F19" s="81"/>
      <c r="G19" s="90">
        <f t="shared" si="1"/>
        <v>0</v>
      </c>
      <c r="H19" s="159"/>
      <c r="I19" s="160"/>
      <c r="J19" s="161"/>
      <c r="K19" s="162"/>
      <c r="L19" s="163"/>
      <c r="M19" s="89"/>
      <c r="N19" s="90">
        <f t="shared" si="2"/>
        <v>0</v>
      </c>
      <c r="O19" s="85"/>
      <c r="P19" s="119"/>
      <c r="Q19" s="106"/>
      <c r="R19" s="119"/>
      <c r="S19" s="123"/>
      <c r="T19" s="164"/>
      <c r="U19" s="90">
        <f t="shared" si="0"/>
        <v>0</v>
      </c>
      <c r="V19" s="159"/>
      <c r="W19" s="165"/>
      <c r="X19" s="154"/>
      <c r="Y19" s="161"/>
      <c r="Z19" s="166"/>
      <c r="AA19" s="167"/>
      <c r="AB19" s="129">
        <f t="shared" si="3"/>
        <v>0</v>
      </c>
      <c r="AC19" s="136"/>
      <c r="AD19" s="168"/>
      <c r="AE19" s="167"/>
      <c r="AF19" s="119"/>
      <c r="AG19" s="166"/>
      <c r="AH19" s="149"/>
      <c r="AI19" s="134"/>
    </row>
    <row r="20" spans="1:35" s="181" customFormat="1" ht="22.5" customHeight="1" x14ac:dyDescent="0.25">
      <c r="A20" s="169"/>
      <c r="B20" s="69" t="s">
        <v>5</v>
      </c>
      <c r="C20" s="69"/>
      <c r="D20" s="69">
        <f>SUM(D14:D19)</f>
        <v>10</v>
      </c>
      <c r="E20" s="170">
        <f>SUM(E14:E18)</f>
        <v>462.58000000000004</v>
      </c>
      <c r="F20" s="171"/>
      <c r="G20" s="172"/>
      <c r="H20" s="173"/>
      <c r="I20" s="174" t="s">
        <v>5</v>
      </c>
      <c r="J20" s="174"/>
      <c r="K20" s="174">
        <f>SUM(K14:K19)</f>
        <v>90.3</v>
      </c>
      <c r="L20" s="170">
        <f>SUM(L14:L18)</f>
        <v>39.830733333333335</v>
      </c>
      <c r="M20" s="171"/>
      <c r="N20" s="172"/>
      <c r="O20" s="85"/>
      <c r="P20" s="175" t="s">
        <v>5</v>
      </c>
      <c r="Q20" s="175"/>
      <c r="R20" s="175">
        <f>SUM(R11:R19)</f>
        <v>99</v>
      </c>
      <c r="S20" s="176">
        <f>SUM(S11:S19)</f>
        <v>66.867999999999995</v>
      </c>
      <c r="T20" s="171"/>
      <c r="U20" s="172"/>
      <c r="V20" s="173"/>
      <c r="W20" s="174" t="s">
        <v>5</v>
      </c>
      <c r="X20" s="174"/>
      <c r="Y20" s="175">
        <f>SUM(Y14:Y19)</f>
        <v>2</v>
      </c>
      <c r="Z20" s="170">
        <f>SUM(Z14:Z18)</f>
        <v>916</v>
      </c>
      <c r="AA20" s="177"/>
      <c r="AB20" s="178"/>
      <c r="AC20" s="173"/>
      <c r="AD20" s="174" t="s">
        <v>5</v>
      </c>
      <c r="AE20" s="174"/>
      <c r="AF20" s="174">
        <f>SUM(AF14:AF19)</f>
        <v>100</v>
      </c>
      <c r="AG20" s="170">
        <f>SUM(AG14:AG18)</f>
        <v>45.800000000000004</v>
      </c>
      <c r="AH20" s="179"/>
      <c r="AI20" s="180"/>
    </row>
    <row r="21" spans="1:35" s="96" customFormat="1" ht="22.5" customHeight="1" x14ac:dyDescent="0.4">
      <c r="A21" s="182" t="s">
        <v>54</v>
      </c>
      <c r="B21" s="183" t="s">
        <v>55</v>
      </c>
      <c r="C21" s="172" t="s">
        <v>29</v>
      </c>
      <c r="D21" s="184">
        <v>30</v>
      </c>
      <c r="E21" s="94">
        <f t="shared" ref="E21:E26" si="5">D21*$E$9/1000</f>
        <v>13.74</v>
      </c>
      <c r="F21" s="81"/>
      <c r="G21" s="90">
        <f t="shared" ref="G21:G27" si="6">D21/1000*F21</f>
        <v>0</v>
      </c>
      <c r="H21" s="185" t="s">
        <v>56</v>
      </c>
      <c r="I21" s="118" t="s">
        <v>57</v>
      </c>
      <c r="J21" s="106" t="s">
        <v>58</v>
      </c>
      <c r="K21" s="119">
        <v>70</v>
      </c>
      <c r="L21" s="186">
        <f>K21*$L$9/1000/2</f>
        <v>16.03</v>
      </c>
      <c r="M21" s="81"/>
      <c r="N21" s="90">
        <f t="shared" ref="N21:N27" si="7">K21/1000*M21</f>
        <v>0</v>
      </c>
      <c r="O21" s="187" t="s">
        <v>59</v>
      </c>
      <c r="P21" s="86" t="s">
        <v>59</v>
      </c>
      <c r="Q21" s="82" t="s">
        <v>60</v>
      </c>
      <c r="R21" s="188">
        <v>2</v>
      </c>
      <c r="S21" s="94">
        <f>R21*$S$9+10</f>
        <v>926</v>
      </c>
      <c r="T21" s="189"/>
      <c r="U21" s="90">
        <f>R21*30/1000*T21</f>
        <v>0</v>
      </c>
      <c r="V21" s="85" t="s">
        <v>61</v>
      </c>
      <c r="W21" s="146" t="s">
        <v>28</v>
      </c>
      <c r="X21" s="81" t="s">
        <v>29</v>
      </c>
      <c r="Y21" s="131">
        <v>29</v>
      </c>
      <c r="Z21" s="94">
        <f>Y21*$Z$9/1000</f>
        <v>13.282</v>
      </c>
      <c r="AA21" s="190"/>
      <c r="AB21" s="129">
        <f t="shared" ref="AB21:AB27" si="8">Y21/1000*AA21</f>
        <v>0</v>
      </c>
      <c r="AC21" s="191" t="s">
        <v>62</v>
      </c>
      <c r="AD21" s="192" t="s">
        <v>63</v>
      </c>
      <c r="AE21" s="81" t="s">
        <v>64</v>
      </c>
      <c r="AF21" s="131">
        <v>35</v>
      </c>
      <c r="AG21" s="132">
        <f t="shared" ref="AG21:AG25" si="9">AF21*$AG$9/1000</f>
        <v>16.03</v>
      </c>
      <c r="AH21" s="193"/>
      <c r="AI21" s="134"/>
    </row>
    <row r="22" spans="1:35" s="96" customFormat="1" ht="22.5" customHeight="1" x14ac:dyDescent="0.4">
      <c r="A22" s="182"/>
      <c r="B22" s="194" t="s">
        <v>65</v>
      </c>
      <c r="C22" s="172" t="s">
        <v>29</v>
      </c>
      <c r="D22" s="184">
        <v>22</v>
      </c>
      <c r="E22" s="94">
        <f t="shared" si="5"/>
        <v>10.076000000000001</v>
      </c>
      <c r="F22" s="81"/>
      <c r="G22" s="90">
        <f t="shared" si="6"/>
        <v>0</v>
      </c>
      <c r="H22" s="195"/>
      <c r="I22" s="118" t="s">
        <v>35</v>
      </c>
      <c r="J22" s="124" t="s">
        <v>36</v>
      </c>
      <c r="K22" s="196">
        <v>3.2</v>
      </c>
      <c r="L22" s="80">
        <f>K22*$L$9/1000</f>
        <v>1.4656000000000002</v>
      </c>
      <c r="M22" s="81"/>
      <c r="N22" s="90">
        <f t="shared" si="7"/>
        <v>0</v>
      </c>
      <c r="O22" s="61"/>
      <c r="P22" s="118" t="s">
        <v>66</v>
      </c>
      <c r="Q22" s="106"/>
      <c r="R22" s="119"/>
      <c r="S22" s="92"/>
      <c r="T22" s="189"/>
      <c r="U22" s="90">
        <f t="shared" ref="U22:U27" si="10">R22/1000*T22</f>
        <v>0</v>
      </c>
      <c r="V22" s="85"/>
      <c r="W22" s="146" t="s">
        <v>67</v>
      </c>
      <c r="X22" s="81" t="s">
        <v>68</v>
      </c>
      <c r="Y22" s="131">
        <v>42</v>
      </c>
      <c r="Z22" s="94">
        <f>Y22*$Z$9/1000</f>
        <v>19.236000000000001</v>
      </c>
      <c r="AA22" s="190"/>
      <c r="AB22" s="129">
        <f t="shared" si="8"/>
        <v>0</v>
      </c>
      <c r="AC22" s="85"/>
      <c r="AD22" s="125" t="s">
        <v>69</v>
      </c>
      <c r="AE22" s="197" t="s">
        <v>70</v>
      </c>
      <c r="AF22" s="131">
        <v>9</v>
      </c>
      <c r="AG22" s="132">
        <f t="shared" si="9"/>
        <v>4.1219999999999999</v>
      </c>
      <c r="AH22" s="193"/>
      <c r="AI22" s="134"/>
    </row>
    <row r="23" spans="1:35" s="96" customFormat="1" ht="22.5" customHeight="1" x14ac:dyDescent="0.3">
      <c r="A23" s="182"/>
      <c r="B23" s="194" t="s">
        <v>50</v>
      </c>
      <c r="C23" s="172" t="s">
        <v>51</v>
      </c>
      <c r="D23" s="184">
        <v>5</v>
      </c>
      <c r="E23" s="94">
        <f t="shared" si="5"/>
        <v>2.29</v>
      </c>
      <c r="F23" s="81"/>
      <c r="G23" s="90">
        <f t="shared" si="6"/>
        <v>0</v>
      </c>
      <c r="H23" s="195"/>
      <c r="I23" s="118" t="s">
        <v>71</v>
      </c>
      <c r="J23" s="106" t="s">
        <v>29</v>
      </c>
      <c r="K23" s="119">
        <v>2</v>
      </c>
      <c r="L23" s="123">
        <f>K23*$L$9/1000</f>
        <v>0.91600000000000004</v>
      </c>
      <c r="M23" s="81"/>
      <c r="N23" s="90">
        <f t="shared" si="7"/>
        <v>0</v>
      </c>
      <c r="O23" s="61"/>
      <c r="P23" s="105"/>
      <c r="Q23" s="106"/>
      <c r="R23" s="119"/>
      <c r="S23" s="92"/>
      <c r="T23" s="189"/>
      <c r="U23" s="90">
        <f t="shared" si="10"/>
        <v>0</v>
      </c>
      <c r="V23" s="85"/>
      <c r="W23" s="118" t="s">
        <v>72</v>
      </c>
      <c r="X23" s="106" t="s">
        <v>51</v>
      </c>
      <c r="Y23" s="119">
        <v>5</v>
      </c>
      <c r="Z23" s="94">
        <f>Y23*$Z$9/1000</f>
        <v>2.29</v>
      </c>
      <c r="AA23" s="198"/>
      <c r="AB23" s="129">
        <f t="shared" si="8"/>
        <v>0</v>
      </c>
      <c r="AC23" s="85"/>
      <c r="AD23" s="192" t="s">
        <v>73</v>
      </c>
      <c r="AE23" s="81" t="s">
        <v>29</v>
      </c>
      <c r="AF23" s="131">
        <v>14</v>
      </c>
      <c r="AG23" s="132">
        <f t="shared" si="9"/>
        <v>6.4119999999999999</v>
      </c>
      <c r="AH23" s="199"/>
      <c r="AI23" s="134"/>
    </row>
    <row r="24" spans="1:35" s="96" customFormat="1" ht="22.5" customHeight="1" x14ac:dyDescent="0.3">
      <c r="A24" s="182"/>
      <c r="B24" s="194" t="s">
        <v>74</v>
      </c>
      <c r="C24" s="172" t="s">
        <v>29</v>
      </c>
      <c r="D24" s="184">
        <v>14</v>
      </c>
      <c r="E24" s="94">
        <f t="shared" si="5"/>
        <v>6.4119999999999999</v>
      </c>
      <c r="F24" s="81"/>
      <c r="G24" s="90">
        <f t="shared" si="6"/>
        <v>0</v>
      </c>
      <c r="H24" s="195"/>
      <c r="I24" s="200" t="s">
        <v>43</v>
      </c>
      <c r="J24" s="106" t="s">
        <v>44</v>
      </c>
      <c r="K24" s="106">
        <v>1</v>
      </c>
      <c r="L24" s="80">
        <f>K24*$L$9/1000</f>
        <v>0.45800000000000002</v>
      </c>
      <c r="M24" s="81"/>
      <c r="N24" s="90">
        <f t="shared" si="7"/>
        <v>0</v>
      </c>
      <c r="O24" s="61"/>
      <c r="P24" s="150"/>
      <c r="Q24" s="106"/>
      <c r="R24" s="119"/>
      <c r="S24" s="92"/>
      <c r="T24" s="189"/>
      <c r="U24" s="90">
        <f t="shared" si="10"/>
        <v>0</v>
      </c>
      <c r="V24" s="85"/>
      <c r="W24" s="150" t="s">
        <v>75</v>
      </c>
      <c r="X24" s="106" t="s">
        <v>64</v>
      </c>
      <c r="Y24" s="119">
        <v>5</v>
      </c>
      <c r="Z24" s="94">
        <f>Y24*$Z$9/1000</f>
        <v>2.29</v>
      </c>
      <c r="AA24" s="198"/>
      <c r="AB24" s="129">
        <f t="shared" si="8"/>
        <v>0</v>
      </c>
      <c r="AC24" s="85"/>
      <c r="AD24" s="192" t="s">
        <v>72</v>
      </c>
      <c r="AE24" s="81" t="s">
        <v>51</v>
      </c>
      <c r="AF24" s="131">
        <v>5</v>
      </c>
      <c r="AG24" s="132">
        <f t="shared" si="9"/>
        <v>2.29</v>
      </c>
      <c r="AH24" s="199"/>
      <c r="AI24" s="134"/>
    </row>
    <row r="25" spans="1:35" s="96" customFormat="1" ht="22.5" customHeight="1" x14ac:dyDescent="0.4">
      <c r="A25" s="182"/>
      <c r="B25" s="201" t="s">
        <v>76</v>
      </c>
      <c r="C25" s="172" t="s">
        <v>64</v>
      </c>
      <c r="D25" s="184">
        <v>3</v>
      </c>
      <c r="E25" s="94">
        <f t="shared" si="5"/>
        <v>1.3740000000000001</v>
      </c>
      <c r="F25" s="81"/>
      <c r="G25" s="90">
        <f t="shared" si="6"/>
        <v>0</v>
      </c>
      <c r="H25" s="202"/>
      <c r="I25" s="203" t="s">
        <v>77</v>
      </c>
      <c r="J25" s="106" t="s">
        <v>53</v>
      </c>
      <c r="K25" s="119"/>
      <c r="L25" s="80"/>
      <c r="M25" s="81"/>
      <c r="N25" s="90">
        <f t="shared" si="7"/>
        <v>0</v>
      </c>
      <c r="O25" s="61"/>
      <c r="P25" s="150"/>
      <c r="Q25" s="106"/>
      <c r="R25" s="119"/>
      <c r="S25" s="94"/>
      <c r="T25" s="189"/>
      <c r="U25" s="90">
        <f t="shared" si="10"/>
        <v>0</v>
      </c>
      <c r="V25" s="85"/>
      <c r="W25" s="204"/>
      <c r="X25" s="205"/>
      <c r="Y25" s="140"/>
      <c r="Z25" s="92"/>
      <c r="AA25" s="198"/>
      <c r="AB25" s="129">
        <f t="shared" si="8"/>
        <v>0</v>
      </c>
      <c r="AC25" s="85"/>
      <c r="AD25" s="150" t="s">
        <v>78</v>
      </c>
      <c r="AE25" s="106" t="s">
        <v>44</v>
      </c>
      <c r="AF25" s="106">
        <v>1</v>
      </c>
      <c r="AG25" s="206">
        <f t="shared" si="9"/>
        <v>0.45800000000000002</v>
      </c>
      <c r="AH25" s="199"/>
      <c r="AI25" s="134"/>
    </row>
    <row r="26" spans="1:35" s="96" customFormat="1" ht="22.5" customHeight="1" x14ac:dyDescent="0.3">
      <c r="A26" s="182"/>
      <c r="B26" s="207" t="s">
        <v>79</v>
      </c>
      <c r="C26" s="79" t="s">
        <v>32</v>
      </c>
      <c r="D26" s="158">
        <v>5</v>
      </c>
      <c r="E26" s="208">
        <f t="shared" si="5"/>
        <v>2.29</v>
      </c>
      <c r="F26" s="81"/>
      <c r="G26" s="90">
        <f t="shared" si="6"/>
        <v>0</v>
      </c>
      <c r="H26" s="202"/>
      <c r="I26" s="192"/>
      <c r="J26" s="81"/>
      <c r="K26" s="131"/>
      <c r="L26" s="80"/>
      <c r="M26" s="81"/>
      <c r="N26" s="90">
        <f t="shared" si="7"/>
        <v>0</v>
      </c>
      <c r="O26" s="61"/>
      <c r="P26" s="150"/>
      <c r="Q26" s="106"/>
      <c r="R26" s="119"/>
      <c r="S26" s="92"/>
      <c r="T26" s="189"/>
      <c r="U26" s="90">
        <f t="shared" si="10"/>
        <v>0</v>
      </c>
      <c r="V26" s="85"/>
      <c r="W26" s="209"/>
      <c r="X26" s="210"/>
      <c r="Y26" s="210"/>
      <c r="Z26" s="211"/>
      <c r="AA26" s="106"/>
      <c r="AB26" s="129">
        <f t="shared" si="8"/>
        <v>0</v>
      </c>
      <c r="AC26" s="85"/>
      <c r="AD26" s="192"/>
      <c r="AE26" s="81"/>
      <c r="AF26" s="131"/>
      <c r="AG26" s="80"/>
      <c r="AH26" s="149"/>
      <c r="AI26" s="134"/>
    </row>
    <row r="27" spans="1:35" s="96" customFormat="1" ht="22.5" customHeight="1" x14ac:dyDescent="0.3">
      <c r="A27" s="182"/>
      <c r="B27" s="212"/>
      <c r="C27" s="212"/>
      <c r="D27" s="213"/>
      <c r="E27" s="213"/>
      <c r="F27" s="81"/>
      <c r="G27" s="90">
        <f t="shared" si="6"/>
        <v>0</v>
      </c>
      <c r="H27" s="202"/>
      <c r="I27" s="214"/>
      <c r="J27" s="106"/>
      <c r="K27" s="106"/>
      <c r="L27" s="123"/>
      <c r="M27" s="81"/>
      <c r="N27" s="90">
        <f t="shared" si="7"/>
        <v>0</v>
      </c>
      <c r="O27" s="215"/>
      <c r="P27" s="216"/>
      <c r="Q27" s="62"/>
      <c r="R27" s="62"/>
      <c r="S27" s="217"/>
      <c r="T27" s="218"/>
      <c r="U27" s="90">
        <f t="shared" si="10"/>
        <v>0</v>
      </c>
      <c r="V27" s="85"/>
      <c r="W27" s="105"/>
      <c r="X27" s="106"/>
      <c r="Y27" s="106"/>
      <c r="Z27" s="219"/>
      <c r="AA27" s="220"/>
      <c r="AB27" s="129">
        <f t="shared" si="8"/>
        <v>0</v>
      </c>
      <c r="AC27" s="85"/>
      <c r="AD27" s="214"/>
      <c r="AE27" s="106"/>
      <c r="AF27" s="106"/>
      <c r="AG27" s="198"/>
      <c r="AH27" s="221"/>
      <c r="AI27" s="134"/>
    </row>
    <row r="28" spans="1:35" s="181" customFormat="1" ht="22.5" customHeight="1" x14ac:dyDescent="0.25">
      <c r="A28" s="182"/>
      <c r="B28" s="175" t="s">
        <v>5</v>
      </c>
      <c r="C28" s="175"/>
      <c r="D28" s="175">
        <f>SUM(D21:D27)</f>
        <v>79</v>
      </c>
      <c r="E28" s="222">
        <f>SUM(E21:E26)</f>
        <v>36.182000000000002</v>
      </c>
      <c r="F28" s="223"/>
      <c r="G28" s="172"/>
      <c r="H28" s="85"/>
      <c r="I28" s="69" t="s">
        <v>5</v>
      </c>
      <c r="J28" s="69"/>
      <c r="K28" s="69">
        <f>SUM(K21:K27)</f>
        <v>76.2</v>
      </c>
      <c r="L28" s="176">
        <f>SUM(L21:L26)</f>
        <v>18.869600000000002</v>
      </c>
      <c r="M28" s="171"/>
      <c r="N28" s="172"/>
      <c r="O28" s="75"/>
      <c r="P28" s="175" t="s">
        <v>5</v>
      </c>
      <c r="Q28" s="175"/>
      <c r="R28" s="69">
        <f>SUM(R21:R27)</f>
        <v>2</v>
      </c>
      <c r="S28" s="176">
        <f>SUM(S21:S26)</f>
        <v>926</v>
      </c>
      <c r="T28" s="171"/>
      <c r="U28" s="172"/>
      <c r="V28" s="85"/>
      <c r="W28" s="175" t="s">
        <v>5</v>
      </c>
      <c r="X28" s="175"/>
      <c r="Y28" s="175">
        <f>SUM(Y21:Y27)</f>
        <v>81</v>
      </c>
      <c r="Z28" s="222">
        <f>SUM(Z21:Z26)</f>
        <v>37.097999999999999</v>
      </c>
      <c r="AA28" s="177"/>
      <c r="AB28" s="178"/>
      <c r="AC28" s="85"/>
      <c r="AD28" s="69" t="s">
        <v>5</v>
      </c>
      <c r="AE28" s="69"/>
      <c r="AF28" s="69">
        <f>SUM(AF21:AF27)</f>
        <v>64</v>
      </c>
      <c r="AG28" s="170">
        <f>SUM(AG21:AG26)</f>
        <v>29.311999999999998</v>
      </c>
      <c r="AH28" s="179"/>
      <c r="AI28" s="180"/>
    </row>
    <row r="29" spans="1:35" s="96" customFormat="1" ht="22.5" customHeight="1" x14ac:dyDescent="0.3">
      <c r="A29" s="224" t="s">
        <v>80</v>
      </c>
      <c r="B29" s="200" t="s">
        <v>81</v>
      </c>
      <c r="C29" s="154" t="s">
        <v>29</v>
      </c>
      <c r="D29" s="106">
        <v>70</v>
      </c>
      <c r="E29" s="225">
        <f t="shared" ref="E29:E30" si="11">D29*$E$9/1000</f>
        <v>32.06</v>
      </c>
      <c r="F29" s="81"/>
      <c r="G29" s="90">
        <f>D29/1000*F29</f>
        <v>0</v>
      </c>
      <c r="H29" s="226" t="s">
        <v>80</v>
      </c>
      <c r="I29" s="227" t="s">
        <v>82</v>
      </c>
      <c r="J29" s="155"/>
      <c r="K29" s="106"/>
      <c r="L29" s="228" t="s">
        <v>83</v>
      </c>
      <c r="M29" s="81"/>
      <c r="N29" s="90">
        <f>K29/1000*M29</f>
        <v>0</v>
      </c>
      <c r="O29" s="226" t="s">
        <v>80</v>
      </c>
      <c r="P29" s="200" t="s">
        <v>84</v>
      </c>
      <c r="Q29" s="154" t="s">
        <v>29</v>
      </c>
      <c r="R29" s="106">
        <v>70</v>
      </c>
      <c r="S29" s="94">
        <f t="shared" ref="S29:S30" si="12">R29*$S$9/1000</f>
        <v>32.06</v>
      </c>
      <c r="T29" s="189"/>
      <c r="U29" s="90">
        <f>R29/1000*T29</f>
        <v>0</v>
      </c>
      <c r="V29" s="229" t="s">
        <v>80</v>
      </c>
      <c r="W29" s="227" t="s">
        <v>85</v>
      </c>
      <c r="X29" s="155"/>
      <c r="Y29" s="106"/>
      <c r="Z29" s="228" t="s">
        <v>83</v>
      </c>
      <c r="AA29" s="106"/>
      <c r="AB29" s="129">
        <f>Y29/1000*AA29</f>
        <v>0</v>
      </c>
      <c r="AC29" s="230" t="s">
        <v>80</v>
      </c>
      <c r="AD29" s="200" t="s">
        <v>86</v>
      </c>
      <c r="AE29" s="154" t="s">
        <v>29</v>
      </c>
      <c r="AF29" s="106">
        <v>70</v>
      </c>
      <c r="AG29" s="132">
        <f t="shared" ref="AG29:AG30" si="13">AF29*$AG$9/1000</f>
        <v>32.06</v>
      </c>
      <c r="AH29" s="149"/>
      <c r="AI29" s="134"/>
    </row>
    <row r="30" spans="1:35" s="96" customFormat="1" ht="22.5" customHeight="1" x14ac:dyDescent="0.3">
      <c r="A30" s="224"/>
      <c r="B30" s="200" t="s">
        <v>43</v>
      </c>
      <c r="C30" s="106" t="s">
        <v>44</v>
      </c>
      <c r="D30" s="106">
        <v>1</v>
      </c>
      <c r="E30" s="231">
        <f t="shared" si="11"/>
        <v>0.45800000000000002</v>
      </c>
      <c r="F30" s="81"/>
      <c r="G30" s="90">
        <f>D30/1000*F30</f>
        <v>0</v>
      </c>
      <c r="H30" s="226"/>
      <c r="I30" s="200" t="s">
        <v>43</v>
      </c>
      <c r="J30" s="106" t="s">
        <v>44</v>
      </c>
      <c r="K30" s="106">
        <v>1</v>
      </c>
      <c r="L30" s="232">
        <f>K30*$L$9/1000</f>
        <v>0.45800000000000002</v>
      </c>
      <c r="M30" s="81"/>
      <c r="N30" s="90">
        <f>K30/1000*M30</f>
        <v>0</v>
      </c>
      <c r="O30" s="226"/>
      <c r="P30" s="200" t="s">
        <v>78</v>
      </c>
      <c r="Q30" s="106" t="s">
        <v>44</v>
      </c>
      <c r="R30" s="106">
        <v>1</v>
      </c>
      <c r="S30" s="92">
        <f t="shared" si="12"/>
        <v>0.45800000000000002</v>
      </c>
      <c r="T30" s="189"/>
      <c r="U30" s="90">
        <f>R30/1000*T30</f>
        <v>0</v>
      </c>
      <c r="V30" s="233"/>
      <c r="W30" s="200" t="s">
        <v>43</v>
      </c>
      <c r="X30" s="106" t="s">
        <v>44</v>
      </c>
      <c r="Y30" s="106">
        <v>1</v>
      </c>
      <c r="Z30" s="234">
        <f>Y30*$Z$9/1000</f>
        <v>0.45800000000000002</v>
      </c>
      <c r="AA30" s="106"/>
      <c r="AB30" s="129">
        <f>Y30/1000*AA30</f>
        <v>0</v>
      </c>
      <c r="AC30" s="230"/>
      <c r="AD30" s="200" t="s">
        <v>43</v>
      </c>
      <c r="AE30" s="106" t="s">
        <v>44</v>
      </c>
      <c r="AF30" s="106">
        <v>1</v>
      </c>
      <c r="AG30" s="206">
        <f t="shared" si="13"/>
        <v>0.45800000000000002</v>
      </c>
      <c r="AH30" s="149"/>
      <c r="AI30" s="134"/>
    </row>
    <row r="31" spans="1:35" s="96" customFormat="1" ht="22.5" customHeight="1" x14ac:dyDescent="0.3">
      <c r="A31" s="224"/>
      <c r="B31" s="150"/>
      <c r="C31" s="106"/>
      <c r="D31" s="119"/>
      <c r="E31" s="80"/>
      <c r="F31" s="81"/>
      <c r="G31" s="90">
        <f>D31/1000*F31</f>
        <v>0</v>
      </c>
      <c r="H31" s="226"/>
      <c r="I31" s="214"/>
      <c r="J31" s="106"/>
      <c r="K31" s="106"/>
      <c r="L31" s="235"/>
      <c r="M31" s="81"/>
      <c r="N31" s="90">
        <f>K31/1000*M31</f>
        <v>0</v>
      </c>
      <c r="O31" s="226"/>
      <c r="P31" s="150"/>
      <c r="Q31" s="106"/>
      <c r="R31" s="106"/>
      <c r="S31" s="80"/>
      <c r="T31" s="189"/>
      <c r="U31" s="90">
        <f>R31/1000*T31</f>
        <v>0</v>
      </c>
      <c r="V31" s="233"/>
      <c r="W31" s="214"/>
      <c r="X31" s="106"/>
      <c r="Y31" s="106"/>
      <c r="Z31" s="80"/>
      <c r="AA31" s="106"/>
      <c r="AB31" s="129">
        <f>Y31/1000*AA31</f>
        <v>0</v>
      </c>
      <c r="AC31" s="230"/>
      <c r="AD31" s="150"/>
      <c r="AE31" s="106"/>
      <c r="AF31" s="119"/>
      <c r="AG31" s="80"/>
      <c r="AH31" s="149"/>
      <c r="AI31" s="134"/>
    </row>
    <row r="32" spans="1:35" s="96" customFormat="1" ht="22.5" customHeight="1" x14ac:dyDescent="0.3">
      <c r="A32" s="224"/>
      <c r="B32" s="150"/>
      <c r="C32" s="106"/>
      <c r="D32" s="106"/>
      <c r="E32" s="80"/>
      <c r="F32" s="81"/>
      <c r="G32" s="90">
        <f>D32/1000*F32</f>
        <v>0</v>
      </c>
      <c r="H32" s="226"/>
      <c r="I32" s="214"/>
      <c r="J32" s="106"/>
      <c r="K32" s="106"/>
      <c r="L32" s="106"/>
      <c r="M32" s="81"/>
      <c r="N32" s="90">
        <f>K32/1000*M32</f>
        <v>0</v>
      </c>
      <c r="O32" s="226"/>
      <c r="P32" s="236"/>
      <c r="Q32" s="237"/>
      <c r="R32" s="238"/>
      <c r="S32" s="239"/>
      <c r="T32" s="189"/>
      <c r="U32" s="90">
        <f>R32/1000*T32</f>
        <v>0</v>
      </c>
      <c r="V32" s="233"/>
      <c r="W32" s="105"/>
      <c r="X32" s="106"/>
      <c r="Y32" s="106"/>
      <c r="Z32" s="123"/>
      <c r="AA32" s="106"/>
      <c r="AB32" s="129">
        <f>Y32/1000*AA32</f>
        <v>0</v>
      </c>
      <c r="AC32" s="230"/>
      <c r="AD32" s="150"/>
      <c r="AE32" s="106"/>
      <c r="AF32" s="106"/>
      <c r="AG32" s="80"/>
      <c r="AH32" s="149"/>
      <c r="AI32" s="134"/>
    </row>
    <row r="33" spans="1:39" s="96" customFormat="1" ht="22.5" customHeight="1" x14ac:dyDescent="0.3">
      <c r="A33" s="224"/>
      <c r="B33" s="214"/>
      <c r="C33" s="106"/>
      <c r="D33" s="154"/>
      <c r="E33" s="106"/>
      <c r="F33" s="81"/>
      <c r="G33" s="90">
        <f>D33/1000*F33</f>
        <v>0</v>
      </c>
      <c r="H33" s="226"/>
      <c r="I33" s="214"/>
      <c r="J33" s="106"/>
      <c r="K33" s="106"/>
      <c r="L33" s="106"/>
      <c r="M33" s="81"/>
      <c r="N33" s="90">
        <f>K33/1000*M33</f>
        <v>0</v>
      </c>
      <c r="O33" s="226"/>
      <c r="P33" s="240"/>
      <c r="Q33" s="115"/>
      <c r="R33" s="115"/>
      <c r="S33" s="115"/>
      <c r="T33" s="189"/>
      <c r="U33" s="90">
        <f>R33/1000*T33</f>
        <v>0</v>
      </c>
      <c r="V33" s="233"/>
      <c r="W33" s="241"/>
      <c r="X33" s="242"/>
      <c r="Y33" s="106"/>
      <c r="Z33" s="123"/>
      <c r="AA33" s="106"/>
      <c r="AB33" s="129">
        <f>Y33/1000*AA33</f>
        <v>0</v>
      </c>
      <c r="AC33" s="230"/>
      <c r="AD33" s="214"/>
      <c r="AE33" s="106"/>
      <c r="AF33" s="154"/>
      <c r="AG33" s="106"/>
      <c r="AH33" s="149"/>
      <c r="AI33" s="134"/>
    </row>
    <row r="34" spans="1:39" s="181" customFormat="1" ht="21" customHeight="1" x14ac:dyDescent="0.25">
      <c r="A34" s="224"/>
      <c r="B34" s="174" t="s">
        <v>5</v>
      </c>
      <c r="C34" s="174"/>
      <c r="D34" s="174">
        <f>SUM(D28:D33)</f>
        <v>150</v>
      </c>
      <c r="E34" s="170">
        <f>SUM(E28:E32)</f>
        <v>68.7</v>
      </c>
      <c r="F34" s="243"/>
      <c r="G34" s="244"/>
      <c r="H34" s="245"/>
      <c r="I34" s="246" t="s">
        <v>5</v>
      </c>
      <c r="J34" s="246"/>
      <c r="K34" s="69">
        <f>SUM(K29:K33)</f>
        <v>1</v>
      </c>
      <c r="L34" s="176">
        <f>SUM(L29:L33)</f>
        <v>0.45800000000000002</v>
      </c>
      <c r="M34" s="171"/>
      <c r="N34" s="244"/>
      <c r="O34" s="245"/>
      <c r="P34" s="246" t="s">
        <v>5</v>
      </c>
      <c r="Q34" s="246"/>
      <c r="R34" s="69">
        <f>SUM(R29:R33)</f>
        <v>71</v>
      </c>
      <c r="S34" s="176">
        <f>SUM(S29:S33)</f>
        <v>32.518000000000001</v>
      </c>
      <c r="T34" s="247"/>
      <c r="U34" s="244"/>
      <c r="V34" s="233"/>
      <c r="W34" s="246" t="s">
        <v>5</v>
      </c>
      <c r="X34" s="246"/>
      <c r="Y34" s="69">
        <f>SUM(Y29:Y33)</f>
        <v>1</v>
      </c>
      <c r="Z34" s="176">
        <f>SUM(Z29:Z33)</f>
        <v>0.45800000000000002</v>
      </c>
      <c r="AA34" s="177"/>
      <c r="AB34" s="248"/>
      <c r="AC34" s="230"/>
      <c r="AD34" s="174" t="s">
        <v>5</v>
      </c>
      <c r="AE34" s="174"/>
      <c r="AF34" s="174">
        <f>SUM(AF28:AF33)</f>
        <v>135</v>
      </c>
      <c r="AG34" s="170">
        <f>SUM(AG28:AG32)</f>
        <v>61.83</v>
      </c>
      <c r="AH34" s="179"/>
      <c r="AI34" s="249"/>
    </row>
    <row r="35" spans="1:39" s="96" customFormat="1" ht="22.5" customHeight="1" x14ac:dyDescent="0.4">
      <c r="A35" s="250" t="s">
        <v>87</v>
      </c>
      <c r="B35" s="118" t="s">
        <v>88</v>
      </c>
      <c r="C35" s="106" t="s">
        <v>89</v>
      </c>
      <c r="D35" s="119">
        <v>19</v>
      </c>
      <c r="E35" s="225">
        <f t="shared" ref="E35:E37" si="14">D35*$E$9/1000</f>
        <v>8.702</v>
      </c>
      <c r="F35" s="89"/>
      <c r="G35" s="90">
        <f t="shared" ref="G35:G42" si="15">D35/1000*F35</f>
        <v>0</v>
      </c>
      <c r="H35" s="85" t="s">
        <v>90</v>
      </c>
      <c r="I35" s="251" t="s">
        <v>91</v>
      </c>
      <c r="J35" s="252" t="s">
        <v>29</v>
      </c>
      <c r="K35" s="252">
        <v>30</v>
      </c>
      <c r="L35" s="123">
        <f>K35*$L$9/1000</f>
        <v>13.74</v>
      </c>
      <c r="M35" s="81"/>
      <c r="N35" s="90">
        <f>K35/1000*M35</f>
        <v>0</v>
      </c>
      <c r="O35" s="229" t="s">
        <v>92</v>
      </c>
      <c r="P35" s="86" t="s">
        <v>93</v>
      </c>
      <c r="Q35" s="87" t="s">
        <v>39</v>
      </c>
      <c r="R35" s="87">
        <v>10</v>
      </c>
      <c r="S35" s="123">
        <f>R35*$S$9/1000</f>
        <v>4.58</v>
      </c>
      <c r="T35" s="81"/>
      <c r="U35" s="90">
        <f t="shared" ref="U35:U42" si="16">R35/1000*T35</f>
        <v>0</v>
      </c>
      <c r="V35" s="85" t="s">
        <v>94</v>
      </c>
      <c r="W35" s="251" t="s">
        <v>95</v>
      </c>
      <c r="X35" s="252" t="s">
        <v>96</v>
      </c>
      <c r="Y35" s="252">
        <v>1</v>
      </c>
      <c r="Z35" s="92">
        <f>Y35*$Z$9/1000</f>
        <v>0.45800000000000002</v>
      </c>
      <c r="AA35" s="106"/>
      <c r="AB35" s="129">
        <f t="shared" ref="AB35:AB42" si="17">Y35/1000*AA35</f>
        <v>0</v>
      </c>
      <c r="AC35" s="229" t="s">
        <v>97</v>
      </c>
      <c r="AD35" s="253" t="s">
        <v>98</v>
      </c>
      <c r="AE35" s="148" t="s">
        <v>99</v>
      </c>
      <c r="AF35" s="254">
        <v>20</v>
      </c>
      <c r="AG35" s="132">
        <f t="shared" ref="AG35:AG38" si="18">AF35*$AG$9/1000</f>
        <v>9.16</v>
      </c>
      <c r="AH35" s="149"/>
      <c r="AI35" s="134"/>
    </row>
    <row r="36" spans="1:39" s="96" customFormat="1" ht="22.5" customHeight="1" x14ac:dyDescent="0.4">
      <c r="A36" s="250"/>
      <c r="B36" s="118" t="s">
        <v>100</v>
      </c>
      <c r="C36" s="106" t="s">
        <v>29</v>
      </c>
      <c r="D36" s="119">
        <v>10</v>
      </c>
      <c r="E36" s="225">
        <f t="shared" si="14"/>
        <v>4.58</v>
      </c>
      <c r="F36" s="89"/>
      <c r="G36" s="90">
        <f t="shared" si="15"/>
        <v>0</v>
      </c>
      <c r="H36" s="85"/>
      <c r="I36" s="251" t="s">
        <v>101</v>
      </c>
      <c r="J36" s="252" t="s">
        <v>51</v>
      </c>
      <c r="K36" s="252">
        <v>5</v>
      </c>
      <c r="L36" s="123">
        <f>K36*$L$9/1000</f>
        <v>2.29</v>
      </c>
      <c r="M36" s="172"/>
      <c r="N36" s="90">
        <f>K36/1000*M36/0.15</f>
        <v>0</v>
      </c>
      <c r="O36" s="60"/>
      <c r="P36" s="86" t="s">
        <v>55</v>
      </c>
      <c r="Q36" s="87" t="s">
        <v>29</v>
      </c>
      <c r="R36" s="87">
        <v>7</v>
      </c>
      <c r="S36" s="123">
        <f>R36*$S$9/1000</f>
        <v>3.206</v>
      </c>
      <c r="T36" s="81"/>
      <c r="U36" s="90">
        <f t="shared" si="16"/>
        <v>0</v>
      </c>
      <c r="V36" s="85"/>
      <c r="W36" s="251" t="s">
        <v>102</v>
      </c>
      <c r="X36" s="252" t="s">
        <v>53</v>
      </c>
      <c r="Y36" s="252">
        <v>5</v>
      </c>
      <c r="Z36" s="94">
        <f>Y36*$Z$9/1000</f>
        <v>2.29</v>
      </c>
      <c r="AA36" s="106"/>
      <c r="AB36" s="129">
        <f t="shared" si="17"/>
        <v>0</v>
      </c>
      <c r="AC36" s="60"/>
      <c r="AD36" s="255" t="s">
        <v>103</v>
      </c>
      <c r="AE36" s="145" t="s">
        <v>104</v>
      </c>
      <c r="AF36" s="256">
        <v>4</v>
      </c>
      <c r="AG36" s="132">
        <f t="shared" si="18"/>
        <v>1.8320000000000001</v>
      </c>
      <c r="AH36" s="149"/>
      <c r="AI36" s="134"/>
    </row>
    <row r="37" spans="1:39" s="96" customFormat="1" ht="22.5" customHeight="1" x14ac:dyDescent="0.4">
      <c r="A37" s="250"/>
      <c r="B37" s="118" t="s">
        <v>78</v>
      </c>
      <c r="C37" s="106" t="s">
        <v>44</v>
      </c>
      <c r="D37" s="119">
        <v>0.5</v>
      </c>
      <c r="E37" s="231">
        <f t="shared" si="14"/>
        <v>0.22900000000000001</v>
      </c>
      <c r="F37" s="89"/>
      <c r="G37" s="90">
        <f t="shared" si="15"/>
        <v>0</v>
      </c>
      <c r="H37" s="85"/>
      <c r="I37" s="255" t="s">
        <v>105</v>
      </c>
      <c r="J37" s="257" t="s">
        <v>46</v>
      </c>
      <c r="K37" s="140">
        <v>5</v>
      </c>
      <c r="L37" s="123">
        <f>K37*$L$9/1000</f>
        <v>2.29</v>
      </c>
      <c r="M37" s="81"/>
      <c r="N37" s="258">
        <f t="shared" ref="N37:N42" si="19">K37/1000*M37</f>
        <v>0</v>
      </c>
      <c r="O37" s="60"/>
      <c r="P37" s="86" t="s">
        <v>67</v>
      </c>
      <c r="Q37" s="87" t="s">
        <v>68</v>
      </c>
      <c r="R37" s="87">
        <v>4</v>
      </c>
      <c r="S37" s="123">
        <f>R37*$S$9/1000</f>
        <v>1.8320000000000001</v>
      </c>
      <c r="T37" s="81"/>
      <c r="U37" s="90">
        <f t="shared" si="16"/>
        <v>0</v>
      </c>
      <c r="V37" s="85"/>
      <c r="W37" s="251" t="s">
        <v>106</v>
      </c>
      <c r="X37" s="252" t="s">
        <v>107</v>
      </c>
      <c r="Y37" s="252">
        <v>3.2</v>
      </c>
      <c r="Z37" s="92">
        <f>Y37*$Z$9/1000</f>
        <v>1.4656000000000002</v>
      </c>
      <c r="AA37" s="106"/>
      <c r="AB37" s="129">
        <f t="shared" si="17"/>
        <v>0</v>
      </c>
      <c r="AC37" s="60"/>
      <c r="AD37" s="255" t="s">
        <v>105</v>
      </c>
      <c r="AE37" s="145" t="s">
        <v>46</v>
      </c>
      <c r="AF37" s="256">
        <v>5</v>
      </c>
      <c r="AG37" s="132">
        <f t="shared" si="18"/>
        <v>2.29</v>
      </c>
      <c r="AH37" s="149"/>
      <c r="AI37" s="134"/>
    </row>
    <row r="38" spans="1:39" s="96" customFormat="1" ht="22.5" customHeight="1" x14ac:dyDescent="0.4">
      <c r="A38" s="250"/>
      <c r="B38" s="118"/>
      <c r="C38" s="259"/>
      <c r="D38" s="140"/>
      <c r="E38" s="92"/>
      <c r="F38" s="89"/>
      <c r="G38" s="90">
        <f t="shared" si="15"/>
        <v>0</v>
      </c>
      <c r="H38" s="85"/>
      <c r="I38" s="144"/>
      <c r="J38" s="145"/>
      <c r="K38" s="140"/>
      <c r="L38" s="80"/>
      <c r="M38" s="81"/>
      <c r="N38" s="90">
        <f t="shared" si="19"/>
        <v>0</v>
      </c>
      <c r="O38" s="60"/>
      <c r="P38" s="86" t="s">
        <v>28</v>
      </c>
      <c r="Q38" s="260" t="s">
        <v>29</v>
      </c>
      <c r="R38" s="256">
        <v>4</v>
      </c>
      <c r="S38" s="123">
        <f>R38*$S$9/1000</f>
        <v>1.8320000000000001</v>
      </c>
      <c r="T38" s="81"/>
      <c r="U38" s="90">
        <f t="shared" si="16"/>
        <v>0</v>
      </c>
      <c r="V38" s="85"/>
      <c r="W38" s="261" t="s">
        <v>108</v>
      </c>
      <c r="X38" s="259" t="s">
        <v>109</v>
      </c>
      <c r="Y38" s="252"/>
      <c r="Z38" s="92"/>
      <c r="AA38" s="106"/>
      <c r="AB38" s="129">
        <f t="shared" si="17"/>
        <v>0</v>
      </c>
      <c r="AC38" s="60"/>
      <c r="AD38" s="262" t="s">
        <v>71</v>
      </c>
      <c r="AE38" s="145" t="s">
        <v>29</v>
      </c>
      <c r="AF38" s="140">
        <v>2</v>
      </c>
      <c r="AG38" s="132">
        <f t="shared" si="18"/>
        <v>0.91600000000000004</v>
      </c>
      <c r="AH38" s="149"/>
      <c r="AI38" s="134"/>
    </row>
    <row r="39" spans="1:39" s="96" customFormat="1" ht="22.5" customHeight="1" x14ac:dyDescent="0.4">
      <c r="A39" s="250"/>
      <c r="B39" s="118"/>
      <c r="C39" s="259"/>
      <c r="D39" s="140"/>
      <c r="E39" s="92"/>
      <c r="F39" s="89"/>
      <c r="G39" s="90">
        <f t="shared" si="15"/>
        <v>0</v>
      </c>
      <c r="H39" s="85"/>
      <c r="I39" s="144"/>
      <c r="J39" s="145"/>
      <c r="K39" s="256"/>
      <c r="L39" s="80"/>
      <c r="M39" s="81"/>
      <c r="N39" s="90">
        <f t="shared" si="19"/>
        <v>0</v>
      </c>
      <c r="O39" s="60"/>
      <c r="P39" s="255" t="s">
        <v>110</v>
      </c>
      <c r="Q39" s="145" t="s">
        <v>51</v>
      </c>
      <c r="R39" s="256">
        <v>4</v>
      </c>
      <c r="S39" s="123">
        <f>R39*$S$9/1000</f>
        <v>1.8320000000000001</v>
      </c>
      <c r="T39" s="81"/>
      <c r="U39" s="90">
        <f t="shared" si="16"/>
        <v>0</v>
      </c>
      <c r="V39" s="85"/>
      <c r="W39" s="144"/>
      <c r="X39" s="263"/>
      <c r="Y39" s="137"/>
      <c r="Z39" s="92"/>
      <c r="AA39" s="106"/>
      <c r="AB39" s="129">
        <f t="shared" si="17"/>
        <v>0</v>
      </c>
      <c r="AC39" s="60"/>
      <c r="AD39" s="144"/>
      <c r="AE39" s="145"/>
      <c r="AF39" s="140"/>
      <c r="AG39" s="198"/>
      <c r="AH39" s="149"/>
      <c r="AI39" s="134"/>
    </row>
    <row r="40" spans="1:39" s="96" customFormat="1" ht="22.5" customHeight="1" x14ac:dyDescent="0.4">
      <c r="A40" s="250"/>
      <c r="B40" s="144"/>
      <c r="C40" s="145"/>
      <c r="D40" s="140"/>
      <c r="E40" s="94"/>
      <c r="F40" s="89"/>
      <c r="G40" s="90">
        <f t="shared" si="15"/>
        <v>0</v>
      </c>
      <c r="H40" s="85"/>
      <c r="I40" s="105"/>
      <c r="J40" s="106"/>
      <c r="K40" s="106"/>
      <c r="L40" s="264"/>
      <c r="M40" s="81"/>
      <c r="N40" s="90">
        <f t="shared" si="19"/>
        <v>0</v>
      </c>
      <c r="O40" s="60"/>
      <c r="P40" s="153"/>
      <c r="Q40" s="154"/>
      <c r="R40" s="155"/>
      <c r="S40" s="265"/>
      <c r="T40" s="81"/>
      <c r="U40" s="90">
        <f t="shared" si="16"/>
        <v>0</v>
      </c>
      <c r="V40" s="85"/>
      <c r="W40" s="105"/>
      <c r="X40" s="106"/>
      <c r="Y40" s="106"/>
      <c r="Z40" s="92"/>
      <c r="AA40" s="106"/>
      <c r="AB40" s="129">
        <f t="shared" si="17"/>
        <v>0</v>
      </c>
      <c r="AC40" s="60"/>
      <c r="AD40" s="105"/>
      <c r="AE40" s="106"/>
      <c r="AF40" s="106"/>
      <c r="AG40" s="198"/>
      <c r="AH40" s="149"/>
      <c r="AI40" s="134"/>
    </row>
    <row r="41" spans="1:39" s="96" customFormat="1" ht="22.5" customHeight="1" x14ac:dyDescent="0.3">
      <c r="A41" s="250"/>
      <c r="B41" s="105"/>
      <c r="C41" s="106"/>
      <c r="D41" s="106"/>
      <c r="E41" s="266"/>
      <c r="F41" s="89"/>
      <c r="G41" s="90">
        <f t="shared" si="15"/>
        <v>0</v>
      </c>
      <c r="H41" s="85"/>
      <c r="I41" s="105"/>
      <c r="J41" s="106"/>
      <c r="K41" s="106"/>
      <c r="L41" s="267"/>
      <c r="M41" s="81"/>
      <c r="N41" s="90">
        <f t="shared" si="19"/>
        <v>0</v>
      </c>
      <c r="O41" s="60"/>
      <c r="P41" s="105"/>
      <c r="Q41" s="106"/>
      <c r="R41" s="106"/>
      <c r="S41" s="106"/>
      <c r="T41" s="81"/>
      <c r="U41" s="90">
        <f t="shared" si="16"/>
        <v>0</v>
      </c>
      <c r="V41" s="85"/>
      <c r="W41" s="105"/>
      <c r="X41" s="106"/>
      <c r="Y41" s="106"/>
      <c r="Z41" s="106"/>
      <c r="AA41" s="106"/>
      <c r="AB41" s="129">
        <f t="shared" si="17"/>
        <v>0</v>
      </c>
      <c r="AC41" s="60"/>
      <c r="AD41" s="105"/>
      <c r="AE41" s="106"/>
      <c r="AF41" s="106"/>
      <c r="AG41" s="198"/>
      <c r="AH41" s="149"/>
      <c r="AI41" s="134"/>
    </row>
    <row r="42" spans="1:39" s="96" customFormat="1" ht="22.5" customHeight="1" x14ac:dyDescent="0.3">
      <c r="A42" s="250"/>
      <c r="B42" s="106" t="s">
        <v>111</v>
      </c>
      <c r="C42" s="106" t="s">
        <v>112</v>
      </c>
      <c r="D42" s="106"/>
      <c r="E42" s="268">
        <v>231</v>
      </c>
      <c r="F42" s="89"/>
      <c r="G42" s="90">
        <f t="shared" si="15"/>
        <v>0</v>
      </c>
      <c r="H42" s="85"/>
      <c r="I42" s="105"/>
      <c r="J42" s="106"/>
      <c r="K42" s="106"/>
      <c r="L42" s="190"/>
      <c r="M42" s="81"/>
      <c r="N42" s="90">
        <f t="shared" si="19"/>
        <v>0</v>
      </c>
      <c r="O42" s="60"/>
      <c r="P42" s="106"/>
      <c r="Q42" s="106"/>
      <c r="R42" s="106"/>
      <c r="S42" s="106"/>
      <c r="T42" s="81"/>
      <c r="U42" s="90">
        <f t="shared" si="16"/>
        <v>0</v>
      </c>
      <c r="V42" s="85"/>
      <c r="W42" s="105"/>
      <c r="X42" s="106"/>
      <c r="Y42" s="106"/>
      <c r="Z42" s="106"/>
      <c r="AA42" s="106"/>
      <c r="AB42" s="129">
        <f t="shared" si="17"/>
        <v>0</v>
      </c>
      <c r="AC42" s="60"/>
      <c r="AD42" s="106"/>
      <c r="AE42" s="106"/>
      <c r="AF42" s="106"/>
      <c r="AG42" s="106"/>
      <c r="AH42" s="149"/>
      <c r="AI42" s="134"/>
    </row>
    <row r="43" spans="1:39" s="181" customFormat="1" ht="21.75" customHeight="1" x14ac:dyDescent="0.3">
      <c r="A43" s="250"/>
      <c r="B43" s="69" t="s">
        <v>5</v>
      </c>
      <c r="C43" s="69"/>
      <c r="D43" s="69">
        <f>SUM(D35:D42)</f>
        <v>29.5</v>
      </c>
      <c r="E43" s="176">
        <f>SUM(E35:E42)</f>
        <v>244.511</v>
      </c>
      <c r="F43" s="269"/>
      <c r="G43" s="270"/>
      <c r="H43" s="85"/>
      <c r="I43" s="69" t="s">
        <v>5</v>
      </c>
      <c r="J43" s="69"/>
      <c r="K43" s="69">
        <f>SUM(K35:K42)</f>
        <v>40</v>
      </c>
      <c r="L43" s="176">
        <f>SUM(L35:L42)</f>
        <v>18.32</v>
      </c>
      <c r="M43" s="171"/>
      <c r="N43" s="172">
        <f>T43*R43/1000</f>
        <v>0</v>
      </c>
      <c r="O43" s="73"/>
      <c r="P43" s="69" t="s">
        <v>5</v>
      </c>
      <c r="Q43" s="69"/>
      <c r="R43" s="69">
        <f>SUM(R35:R42)</f>
        <v>29</v>
      </c>
      <c r="S43" s="176">
        <f>SUM(S35:S42)</f>
        <v>13.282000000000002</v>
      </c>
      <c r="T43" s="247"/>
      <c r="U43" s="172">
        <f>T43*R43/1000</f>
        <v>0</v>
      </c>
      <c r="V43" s="85"/>
      <c r="W43" s="69" t="s">
        <v>5</v>
      </c>
      <c r="X43" s="69"/>
      <c r="Y43" s="69">
        <f>SUM(Y35:Y42)</f>
        <v>9.1999999999999993</v>
      </c>
      <c r="Z43" s="176">
        <f>SUM(Z35:Z42)</f>
        <v>4.2136000000000005</v>
      </c>
      <c r="AA43" s="177"/>
      <c r="AB43" s="178">
        <f>AA43*Y43/1000</f>
        <v>0</v>
      </c>
      <c r="AC43" s="73"/>
      <c r="AD43" s="69" t="s">
        <v>5</v>
      </c>
      <c r="AE43" s="69"/>
      <c r="AF43" s="69">
        <f>SUM(AF35:AF42)</f>
        <v>31</v>
      </c>
      <c r="AG43" s="170">
        <f>SUM(AG35:AG41)</f>
        <v>14.198</v>
      </c>
      <c r="AH43" s="271"/>
      <c r="AI43" s="180"/>
      <c r="AM43" s="272"/>
    </row>
    <row r="44" spans="1:39" s="286" customFormat="1" ht="36" customHeight="1" thickBot="1" x14ac:dyDescent="0.3">
      <c r="A44" s="273"/>
      <c r="B44" s="106" t="s">
        <v>113</v>
      </c>
      <c r="C44" s="274" t="s">
        <v>112</v>
      </c>
      <c r="D44" s="275"/>
      <c r="E44" s="276">
        <v>217</v>
      </c>
      <c r="F44" s="277"/>
      <c r="G44" s="277"/>
      <c r="H44" s="278"/>
      <c r="I44" s="274"/>
      <c r="J44" s="274"/>
      <c r="K44" s="274"/>
      <c r="L44" s="279"/>
      <c r="M44" s="277"/>
      <c r="N44" s="277"/>
      <c r="O44" s="280"/>
      <c r="P44" s="275" t="s">
        <v>114</v>
      </c>
      <c r="Q44" s="274"/>
      <c r="R44" s="275"/>
      <c r="S44" s="276">
        <f>S9</f>
        <v>458</v>
      </c>
      <c r="T44" s="277"/>
      <c r="U44" s="277"/>
      <c r="V44" s="278"/>
      <c r="W44" s="275"/>
      <c r="X44" s="274"/>
      <c r="Y44" s="275"/>
      <c r="Z44" s="276"/>
      <c r="AA44" s="276"/>
      <c r="AB44" s="281"/>
      <c r="AC44" s="282"/>
      <c r="AD44" s="283" t="s">
        <v>115</v>
      </c>
      <c r="AE44" s="274"/>
      <c r="AF44" s="275"/>
      <c r="AG44" s="276">
        <f>AG9</f>
        <v>458</v>
      </c>
      <c r="AH44" s="284"/>
      <c r="AI44" s="285"/>
    </row>
    <row r="45" spans="1:39" s="53" customFormat="1" ht="22.5" customHeight="1" x14ac:dyDescent="0.25">
      <c r="A45" s="287" t="s">
        <v>8</v>
      </c>
      <c r="B45" s="288"/>
      <c r="C45" s="289"/>
      <c r="D45" s="290"/>
      <c r="E45" s="291">
        <f>SUM(G11:G44)</f>
        <v>0</v>
      </c>
      <c r="F45" s="291"/>
      <c r="G45" s="292"/>
      <c r="H45" s="291" t="s">
        <v>8</v>
      </c>
      <c r="I45" s="291"/>
      <c r="J45" s="293"/>
      <c r="K45" s="294"/>
      <c r="L45" s="295">
        <f>SUM(N11:N44)</f>
        <v>0</v>
      </c>
      <c r="M45" s="295"/>
      <c r="N45" s="292"/>
      <c r="O45" s="291" t="s">
        <v>8</v>
      </c>
      <c r="P45" s="291"/>
      <c r="Q45" s="293"/>
      <c r="R45" s="294"/>
      <c r="S45" s="295">
        <f>SUM(U11:U44)</f>
        <v>0</v>
      </c>
      <c r="T45" s="295"/>
      <c r="U45" s="292"/>
      <c r="V45" s="291" t="s">
        <v>8</v>
      </c>
      <c r="W45" s="291"/>
      <c r="X45" s="293"/>
      <c r="Y45" s="294"/>
      <c r="Z45" s="295">
        <f>SUM(AB11:AB44)</f>
        <v>0</v>
      </c>
      <c r="AA45" s="295"/>
      <c r="AB45" s="292"/>
      <c r="AC45" s="291" t="s">
        <v>8</v>
      </c>
      <c r="AD45" s="291"/>
      <c r="AE45" s="293"/>
      <c r="AF45" s="294"/>
      <c r="AG45" s="349">
        <f>SUM(AI11:AI44)</f>
        <v>0</v>
      </c>
      <c r="AH45" s="349"/>
      <c r="AI45" s="350"/>
      <c r="AJ45" s="296">
        <f>(E45+L45+S45+Z45+AG45)/3</f>
        <v>0</v>
      </c>
    </row>
    <row r="46" spans="1:39" s="53" customFormat="1" ht="22.5" customHeight="1" x14ac:dyDescent="0.25">
      <c r="A46" s="250" t="s">
        <v>116</v>
      </c>
      <c r="B46" s="346" t="s">
        <v>117</v>
      </c>
      <c r="C46" s="297"/>
      <c r="D46" s="298"/>
      <c r="E46" s="299">
        <v>4.7</v>
      </c>
      <c r="F46" s="299"/>
      <c r="G46" s="300"/>
      <c r="H46" s="301" t="s">
        <v>116</v>
      </c>
      <c r="I46" s="302" t="s">
        <v>117</v>
      </c>
      <c r="J46" s="303"/>
      <c r="K46" s="298"/>
      <c r="L46" s="299">
        <v>4.7</v>
      </c>
      <c r="M46" s="299"/>
      <c r="N46" s="304"/>
      <c r="O46" s="85" t="s">
        <v>116</v>
      </c>
      <c r="P46" s="302" t="s">
        <v>117</v>
      </c>
      <c r="Q46" s="303"/>
      <c r="R46" s="298"/>
      <c r="S46" s="299">
        <v>5</v>
      </c>
      <c r="T46" s="299"/>
      <c r="U46" s="304"/>
      <c r="V46" s="85" t="s">
        <v>116</v>
      </c>
      <c r="W46" s="302" t="s">
        <v>117</v>
      </c>
      <c r="X46" s="303"/>
      <c r="Y46" s="298"/>
      <c r="Z46" s="299">
        <v>4.7</v>
      </c>
      <c r="AA46" s="299"/>
      <c r="AB46" s="304"/>
      <c r="AC46" s="85" t="s">
        <v>116</v>
      </c>
      <c r="AD46" s="302" t="s">
        <v>117</v>
      </c>
      <c r="AE46" s="305"/>
      <c r="AF46" s="306"/>
      <c r="AG46" s="299">
        <v>4.5999999999999996</v>
      </c>
      <c r="AH46" s="299"/>
      <c r="AI46" s="345"/>
    </row>
    <row r="47" spans="1:39" s="53" customFormat="1" ht="22.5" customHeight="1" x14ac:dyDescent="0.25">
      <c r="A47" s="250"/>
      <c r="B47" s="347" t="s">
        <v>118</v>
      </c>
      <c r="C47" s="307"/>
      <c r="D47" s="306"/>
      <c r="E47" s="308">
        <v>1.8</v>
      </c>
      <c r="F47" s="309"/>
      <c r="G47" s="300"/>
      <c r="H47" s="301"/>
      <c r="I47" s="310" t="s">
        <v>118</v>
      </c>
      <c r="J47" s="71"/>
      <c r="K47" s="306"/>
      <c r="L47" s="299">
        <v>1.5</v>
      </c>
      <c r="M47" s="299"/>
      <c r="N47" s="304"/>
      <c r="O47" s="85"/>
      <c r="P47" s="310" t="s">
        <v>118</v>
      </c>
      <c r="Q47" s="71"/>
      <c r="R47" s="306"/>
      <c r="S47" s="299">
        <v>1.2</v>
      </c>
      <c r="T47" s="299"/>
      <c r="U47" s="304"/>
      <c r="V47" s="85"/>
      <c r="W47" s="310" t="s">
        <v>118</v>
      </c>
      <c r="X47" s="71"/>
      <c r="Y47" s="306"/>
      <c r="Z47" s="299">
        <v>1.3</v>
      </c>
      <c r="AA47" s="299"/>
      <c r="AB47" s="304"/>
      <c r="AC47" s="85"/>
      <c r="AD47" s="310" t="s">
        <v>118</v>
      </c>
      <c r="AE47" s="71"/>
      <c r="AF47" s="306"/>
      <c r="AG47" s="299">
        <v>1.5</v>
      </c>
      <c r="AH47" s="299"/>
      <c r="AI47" s="345"/>
    </row>
    <row r="48" spans="1:39" s="53" customFormat="1" ht="22.5" customHeight="1" x14ac:dyDescent="0.25">
      <c r="A48" s="250"/>
      <c r="B48" s="347" t="s">
        <v>124</v>
      </c>
      <c r="C48" s="307"/>
      <c r="D48" s="306"/>
      <c r="E48" s="308">
        <v>1</v>
      </c>
      <c r="F48" s="309"/>
      <c r="G48" s="300"/>
      <c r="H48" s="301"/>
      <c r="I48" s="310" t="s">
        <v>119</v>
      </c>
      <c r="J48" s="71"/>
      <c r="K48" s="306"/>
      <c r="L48" s="299">
        <v>0</v>
      </c>
      <c r="M48" s="299"/>
      <c r="N48" s="304"/>
      <c r="O48" s="85"/>
      <c r="P48" s="310" t="s">
        <v>119</v>
      </c>
      <c r="Q48" s="71"/>
      <c r="R48" s="306"/>
      <c r="S48" s="299">
        <v>1</v>
      </c>
      <c r="T48" s="299"/>
      <c r="U48" s="304"/>
      <c r="V48" s="85"/>
      <c r="W48" s="310" t="s">
        <v>119</v>
      </c>
      <c r="X48" s="71"/>
      <c r="Y48" s="306"/>
      <c r="Z48" s="299">
        <v>0</v>
      </c>
      <c r="AA48" s="299"/>
      <c r="AB48" s="304"/>
      <c r="AC48" s="85"/>
      <c r="AD48" s="310" t="s">
        <v>119</v>
      </c>
      <c r="AE48" s="71"/>
      <c r="AF48" s="306"/>
      <c r="AG48" s="299">
        <v>1</v>
      </c>
      <c r="AH48" s="299"/>
      <c r="AI48" s="345"/>
    </row>
    <row r="49" spans="1:35" s="53" customFormat="1" ht="22.5" customHeight="1" x14ac:dyDescent="0.25">
      <c r="A49" s="250"/>
      <c r="B49" s="347" t="s">
        <v>120</v>
      </c>
      <c r="C49" s="307"/>
      <c r="D49" s="306"/>
      <c r="E49" s="308">
        <v>2.1</v>
      </c>
      <c r="F49" s="309"/>
      <c r="G49" s="300"/>
      <c r="H49" s="301"/>
      <c r="I49" s="310" t="s">
        <v>120</v>
      </c>
      <c r="J49" s="71"/>
      <c r="K49" s="306"/>
      <c r="L49" s="299">
        <v>2.5</v>
      </c>
      <c r="M49" s="299"/>
      <c r="N49" s="304"/>
      <c r="O49" s="85"/>
      <c r="P49" s="310" t="s">
        <v>120</v>
      </c>
      <c r="Q49" s="71"/>
      <c r="R49" s="306"/>
      <c r="S49" s="299">
        <v>2</v>
      </c>
      <c r="T49" s="299"/>
      <c r="U49" s="304"/>
      <c r="V49" s="85"/>
      <c r="W49" s="310" t="s">
        <v>120</v>
      </c>
      <c r="X49" s="71"/>
      <c r="Y49" s="306"/>
      <c r="Z49" s="299">
        <v>2.5</v>
      </c>
      <c r="AA49" s="299"/>
      <c r="AB49" s="304"/>
      <c r="AC49" s="85"/>
      <c r="AD49" s="310" t="s">
        <v>120</v>
      </c>
      <c r="AE49" s="71"/>
      <c r="AF49" s="306"/>
      <c r="AG49" s="299">
        <v>2.6</v>
      </c>
      <c r="AH49" s="299"/>
      <c r="AI49" s="345"/>
    </row>
    <row r="50" spans="1:35" s="53" customFormat="1" ht="22.5" customHeight="1" x14ac:dyDescent="0.25">
      <c r="A50" s="250"/>
      <c r="B50" s="347" t="s">
        <v>121</v>
      </c>
      <c r="C50" s="307"/>
      <c r="D50" s="306"/>
      <c r="E50" s="308">
        <v>2.2000000000000002</v>
      </c>
      <c r="F50" s="309"/>
      <c r="G50" s="300"/>
      <c r="H50" s="301"/>
      <c r="I50" s="310" t="s">
        <v>121</v>
      </c>
      <c r="J50" s="71"/>
      <c r="K50" s="306"/>
      <c r="L50" s="299">
        <v>2.6</v>
      </c>
      <c r="M50" s="299"/>
      <c r="N50" s="304"/>
      <c r="O50" s="85"/>
      <c r="P50" s="310" t="s">
        <v>121</v>
      </c>
      <c r="Q50" s="71"/>
      <c r="R50" s="306"/>
      <c r="S50" s="299">
        <v>3.1</v>
      </c>
      <c r="T50" s="299"/>
      <c r="U50" s="304"/>
      <c r="V50" s="85"/>
      <c r="W50" s="310" t="s">
        <v>121</v>
      </c>
      <c r="X50" s="71"/>
      <c r="Y50" s="306"/>
      <c r="Z50" s="299">
        <v>3.2</v>
      </c>
      <c r="AA50" s="299"/>
      <c r="AB50" s="304"/>
      <c r="AC50" s="85"/>
      <c r="AD50" s="310" t="s">
        <v>121</v>
      </c>
      <c r="AE50" s="71"/>
      <c r="AF50" s="306"/>
      <c r="AG50" s="299">
        <v>2.5</v>
      </c>
      <c r="AH50" s="299"/>
      <c r="AI50" s="345"/>
    </row>
    <row r="51" spans="1:35" s="53" customFormat="1" ht="22.5" customHeight="1" x14ac:dyDescent="0.25">
      <c r="A51" s="250"/>
      <c r="B51" s="348" t="s">
        <v>116</v>
      </c>
      <c r="C51" s="311"/>
      <c r="D51" s="312"/>
      <c r="E51" s="313">
        <v>751</v>
      </c>
      <c r="F51" s="313"/>
      <c r="G51" s="314"/>
      <c r="H51" s="315"/>
      <c r="I51" s="316" t="s">
        <v>116</v>
      </c>
      <c r="J51" s="317"/>
      <c r="K51" s="312"/>
      <c r="L51" s="318">
        <v>671</v>
      </c>
      <c r="M51" s="318"/>
      <c r="N51" s="304"/>
      <c r="O51" s="85"/>
      <c r="P51" s="316" t="s">
        <v>116</v>
      </c>
      <c r="Q51" s="317"/>
      <c r="R51" s="312"/>
      <c r="S51" s="318">
        <v>730</v>
      </c>
      <c r="T51" s="318"/>
      <c r="U51" s="304"/>
      <c r="V51" s="85"/>
      <c r="W51" s="316" t="s">
        <v>116</v>
      </c>
      <c r="X51" s="317"/>
      <c r="Y51" s="312"/>
      <c r="Z51" s="318">
        <v>693</v>
      </c>
      <c r="AA51" s="318"/>
      <c r="AB51" s="304"/>
      <c r="AC51" s="85"/>
      <c r="AD51" s="316" t="s">
        <v>116</v>
      </c>
      <c r="AE51" s="317"/>
      <c r="AF51" s="312"/>
      <c r="AG51" s="318">
        <v>727</v>
      </c>
      <c r="AH51" s="318"/>
      <c r="AI51" s="345"/>
    </row>
    <row r="52" spans="1:35" s="333" customFormat="1" ht="27.75" customHeight="1" x14ac:dyDescent="0.45">
      <c r="A52" s="319" t="s">
        <v>122</v>
      </c>
      <c r="B52" s="320"/>
      <c r="C52" s="321"/>
      <c r="D52" s="322"/>
      <c r="E52" s="323"/>
      <c r="F52" s="324"/>
      <c r="G52" s="324"/>
      <c r="H52" s="323"/>
      <c r="I52" s="325"/>
      <c r="J52" s="326"/>
      <c r="K52" s="325"/>
      <c r="L52" s="325"/>
      <c r="M52" s="327"/>
      <c r="N52" s="327"/>
      <c r="O52" s="328"/>
      <c r="P52" s="328"/>
      <c r="Q52" s="329"/>
      <c r="R52" s="328"/>
      <c r="S52" s="328"/>
      <c r="T52" s="327"/>
      <c r="U52" s="327"/>
      <c r="V52" s="328"/>
      <c r="W52" s="328"/>
      <c r="X52" s="329"/>
      <c r="Y52" s="328"/>
      <c r="Z52" s="328"/>
      <c r="AA52" s="328"/>
      <c r="AB52" s="327"/>
      <c r="AC52" s="330"/>
      <c r="AD52" s="330"/>
      <c r="AE52" s="329"/>
      <c r="AF52" s="330"/>
      <c r="AG52" s="330"/>
      <c r="AH52" s="331"/>
      <c r="AI52" s="332"/>
    </row>
    <row r="53" spans="1:35" ht="34.5" customHeight="1" thickBot="1" x14ac:dyDescent="0.3">
      <c r="A53" s="334" t="s">
        <v>123</v>
      </c>
      <c r="B53" s="335"/>
      <c r="C53" s="336"/>
      <c r="D53" s="337"/>
      <c r="E53" s="337"/>
      <c r="F53" s="338"/>
      <c r="G53" s="338"/>
      <c r="H53" s="337"/>
      <c r="I53" s="337"/>
      <c r="J53" s="336"/>
      <c r="K53" s="337"/>
      <c r="L53" s="337"/>
      <c r="M53" s="339"/>
      <c r="N53" s="339"/>
      <c r="O53" s="337"/>
      <c r="P53" s="337"/>
      <c r="Q53" s="336"/>
      <c r="R53" s="337"/>
      <c r="S53" s="340"/>
      <c r="T53" s="339"/>
      <c r="U53" s="339"/>
      <c r="V53" s="337"/>
      <c r="W53" s="337"/>
      <c r="X53" s="336"/>
      <c r="Y53" s="340"/>
      <c r="Z53" s="337"/>
      <c r="AA53" s="340"/>
      <c r="AB53" s="339"/>
      <c r="AC53" s="337"/>
      <c r="AD53" s="337"/>
      <c r="AE53" s="336"/>
      <c r="AF53" s="340"/>
      <c r="AG53" s="340"/>
      <c r="AH53" s="341"/>
      <c r="AI53" s="342"/>
    </row>
    <row r="54" spans="1:35" ht="22.5" customHeight="1" x14ac:dyDescent="0.3">
      <c r="AI54" s="344"/>
    </row>
    <row r="55" spans="1:35" ht="22.5" customHeight="1" x14ac:dyDescent="0.25">
      <c r="AI55" s="26"/>
    </row>
  </sheetData>
  <mergeCells count="98">
    <mergeCell ref="E50:F50"/>
    <mergeCell ref="L50:M50"/>
    <mergeCell ref="S50:T50"/>
    <mergeCell ref="Z50:AA50"/>
    <mergeCell ref="AG50:AH50"/>
    <mergeCell ref="E51:F51"/>
    <mergeCell ref="L51:M51"/>
    <mergeCell ref="S51:T51"/>
    <mergeCell ref="Z51:AA51"/>
    <mergeCell ref="AG51:AH51"/>
    <mergeCell ref="L48:M48"/>
    <mergeCell ref="S48:T48"/>
    <mergeCell ref="Z48:AA48"/>
    <mergeCell ref="AG48:AH48"/>
    <mergeCell ref="E49:F49"/>
    <mergeCell ref="L49:M49"/>
    <mergeCell ref="S49:T49"/>
    <mergeCell ref="Z49:AA49"/>
    <mergeCell ref="AG49:AH49"/>
    <mergeCell ref="V46:V51"/>
    <mergeCell ref="Z46:AA46"/>
    <mergeCell ref="AC46:AC51"/>
    <mergeCell ref="AG46:AH46"/>
    <mergeCell ref="E47:F47"/>
    <mergeCell ref="L47:M47"/>
    <mergeCell ref="S47:T47"/>
    <mergeCell ref="Z47:AA47"/>
    <mergeCell ref="AG47:AH47"/>
    <mergeCell ref="E48:F48"/>
    <mergeCell ref="V45:W45"/>
    <mergeCell ref="Z45:AA45"/>
    <mergeCell ref="AC45:AD45"/>
    <mergeCell ref="AG45:AH45"/>
    <mergeCell ref="A46:A51"/>
    <mergeCell ref="E46:F46"/>
    <mergeCell ref="H46:H51"/>
    <mergeCell ref="L46:M46"/>
    <mergeCell ref="O46:O51"/>
    <mergeCell ref="S46:T46"/>
    <mergeCell ref="A45:B45"/>
    <mergeCell ref="E45:F45"/>
    <mergeCell ref="H45:I45"/>
    <mergeCell ref="L45:M45"/>
    <mergeCell ref="O45:P45"/>
    <mergeCell ref="S45:T45"/>
    <mergeCell ref="A29:A34"/>
    <mergeCell ref="H29:H34"/>
    <mergeCell ref="O29:O34"/>
    <mergeCell ref="V29:V34"/>
    <mergeCell ref="AC29:AC34"/>
    <mergeCell ref="A35:A43"/>
    <mergeCell ref="H35:H43"/>
    <mergeCell ref="O35:O43"/>
    <mergeCell ref="V35:V43"/>
    <mergeCell ref="AC35:AC43"/>
    <mergeCell ref="B13:E13"/>
    <mergeCell ref="A14:A20"/>
    <mergeCell ref="H14:H20"/>
    <mergeCell ref="V14:V20"/>
    <mergeCell ref="AC14:AC20"/>
    <mergeCell ref="A21:A28"/>
    <mergeCell ref="H21:H28"/>
    <mergeCell ref="O21:O28"/>
    <mergeCell ref="V21:V28"/>
    <mergeCell ref="AC21:AC28"/>
    <mergeCell ref="E9:F9"/>
    <mergeCell ref="L9:M9"/>
    <mergeCell ref="S9:T9"/>
    <mergeCell ref="Z9:AA9"/>
    <mergeCell ref="AG9:AH9"/>
    <mergeCell ref="A11:A13"/>
    <mergeCell ref="H11:H13"/>
    <mergeCell ref="O11:O20"/>
    <mergeCell ref="V11:V13"/>
    <mergeCell ref="AC11:AC13"/>
    <mergeCell ref="V8:V10"/>
    <mergeCell ref="W8:AA8"/>
    <mergeCell ref="AB8:AB10"/>
    <mergeCell ref="AC8:AC10"/>
    <mergeCell ref="AD8:AH8"/>
    <mergeCell ref="AI8:AI10"/>
    <mergeCell ref="A7:AG7"/>
    <mergeCell ref="A8:A10"/>
    <mergeCell ref="B8:F8"/>
    <mergeCell ref="G8:G10"/>
    <mergeCell ref="H8:H10"/>
    <mergeCell ref="I8:M8"/>
    <mergeCell ref="N8:N10"/>
    <mergeCell ref="O8:O10"/>
    <mergeCell ref="P8:T8"/>
    <mergeCell ref="U8:U10"/>
    <mergeCell ref="A1:A6"/>
    <mergeCell ref="H1:I1"/>
    <mergeCell ref="H2:I2"/>
    <mergeCell ref="H3:I3"/>
    <mergeCell ref="H4:I4"/>
    <mergeCell ref="H5:I5"/>
    <mergeCell ref="H6:I6"/>
  </mergeCells>
  <phoneticPr fontId="3" type="noConversion"/>
  <printOptions horizontalCentered="1" verticalCentered="1"/>
  <pageMargins left="0" right="0" top="0" bottom="0" header="0" footer="0"/>
  <pageSetup paperSize="9" scale="5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蘆竹.大華103上20</vt:lpstr>
      <vt:lpstr>蘆竹.大華103上20!Print_Area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STW10350</dc:creator>
  <cp:lastModifiedBy>STW10350</cp:lastModifiedBy>
  <cp:lastPrinted>2015-01-08T08:49:33Z</cp:lastPrinted>
  <dcterms:created xsi:type="dcterms:W3CDTF">2015-01-08T08:49:04Z</dcterms:created>
  <dcterms:modified xsi:type="dcterms:W3CDTF">2015-01-08T08:52:56Z</dcterms:modified>
</cp:coreProperties>
</file>